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1355" windowHeight="7725" firstSheet="1" activeTab="2"/>
  </bookViews>
  <sheets>
    <sheet name="ANEXO 14 -COMPARATIVO" sheetId="1" state="hidden" r:id="rId1"/>
    <sheet name="orçamento2" sheetId="2" r:id="rId2"/>
    <sheet name="Cronograma 2" sheetId="3" r:id="rId3"/>
  </sheets>
  <definedNames>
    <definedName name="_xlnm.Print_Area" localSheetId="0">'ANEXO 14 -COMPARATIVO'!$A$1:$G$90</definedName>
    <definedName name="_xlnm.Print_Titles" localSheetId="0">'ANEXO 14 -COMPARATIVO'!$A:$G,'ANEXO 14 -COMPARATIVO'!$1:$12</definedName>
  </definedNames>
  <calcPr fullCalcOnLoad="1"/>
</workbook>
</file>

<file path=xl/sharedStrings.xml><?xml version="1.0" encoding="utf-8"?>
<sst xmlns="http://schemas.openxmlformats.org/spreadsheetml/2006/main" count="462" uniqueCount="224">
  <si>
    <t>M</t>
  </si>
  <si>
    <t>PINTURA DE FAIXA HORIZONTAL COM TINTA ACRILICA BRANCA</t>
  </si>
  <si>
    <t>PINTURA DE FAIXA HORIZONTAL COM TINTA ACRILICA AMARELA</t>
  </si>
  <si>
    <t>AQUISIÇÃO DE C.A.P. 20</t>
  </si>
  <si>
    <t>T</t>
  </si>
  <si>
    <t>TRANSPORTE DE C.A.P. 20</t>
  </si>
  <si>
    <t>AQUISIÇÃO DE EMULSÃO ASFÁLTICA RM-1C</t>
  </si>
  <si>
    <t>AQUISIÇÃO DE EMULSÃO ASFÁLTICA RR-2C</t>
  </si>
  <si>
    <t>TRANSPORTE DE EMULSÃO ASFÁLTICA RR-2C</t>
  </si>
  <si>
    <t>H</t>
  </si>
  <si>
    <t>CÓDIGO</t>
  </si>
  <si>
    <t>DESCRIÇÃO DO SERVIÇO</t>
  </si>
  <si>
    <t>UND.</t>
  </si>
  <si>
    <t>QUANT.</t>
  </si>
  <si>
    <t>P R E Ç O   U N I T Á R I O</t>
  </si>
  <si>
    <t>1. TERRAPLANAGEM</t>
  </si>
  <si>
    <t>ENRROCAMENTO DE PEDRA JOGADA COM PEDRA DO PRIMÁRIO</t>
  </si>
  <si>
    <t>M³</t>
  </si>
  <si>
    <t>2. PAVIMENTAÇÃO</t>
  </si>
  <si>
    <t>IMPRIMAÇÃO</t>
  </si>
  <si>
    <t>M²</t>
  </si>
  <si>
    <t>PINTURA DE LIGAÇÃO</t>
  </si>
  <si>
    <t>FRESAGEM A FRIO DESCONTINUA - L.=2,00M ESP.=5CM</t>
  </si>
  <si>
    <t>REMOÇÃO DE PAVIMENTAÇÃO DE CBUQ</t>
  </si>
  <si>
    <t>3. DRENAGEM</t>
  </si>
  <si>
    <t xml:space="preserve">ENROCAMENTO DE PEDRA ARRUMADA </t>
  </si>
  <si>
    <t>MEIO FIO DE CONCRETO SIMPLES PRÉ FABRICADO 15X30X100 CM</t>
  </si>
  <si>
    <t>ESC. MEC. DE VALAS P/ OBRAS DE ARTE CORRENTES - 1A CATEGORIA</t>
  </si>
  <si>
    <t>REATERO E APILOAMENTO EM CAMADAS</t>
  </si>
  <si>
    <t>5. SINALIZAÇÃO</t>
  </si>
  <si>
    <t>SINALIZAÇÃO - PLACAS D=100 CM -GT/VI</t>
  </si>
  <si>
    <t>UND</t>
  </si>
  <si>
    <t>SINALIZAÇÃO - PLACAS DE 100 X 100 CM GT/VI</t>
  </si>
  <si>
    <t>SINALIZAÇÃO - PLACAS DE 50 X 200 CM - GT/GT</t>
  </si>
  <si>
    <t>SINALIZAÇÃO - PLACAS DE 100 X 200 CM - GT/GT</t>
  </si>
  <si>
    <t>FORNECIMENTO E COLOCAÇÃO DE TACHINHAS BI REFLETIVAS</t>
  </si>
  <si>
    <t xml:space="preserve">FORNECIMENTO DE TRACHÕES BI REFLETIVAS </t>
  </si>
  <si>
    <t>6. OBRAS COMPLEMENTARES</t>
  </si>
  <si>
    <t xml:space="preserve">ENLEIVAMENTO PARA TALUDES </t>
  </si>
  <si>
    <t>HIDROSEMEADURA</t>
  </si>
  <si>
    <t>CALÇADA EM LASTRO DE BRITA COM REVESTIMENTO EM ARGAMASSA 1:3</t>
  </si>
  <si>
    <t>Licitante:</t>
  </si>
  <si>
    <t xml:space="preserve">DEINFRA - Departamento Estadual de Infraestrutura </t>
  </si>
  <si>
    <t>CC - Concorrência</t>
  </si>
  <si>
    <t>ANO: 2009</t>
  </si>
  <si>
    <t>Objeto:</t>
  </si>
  <si>
    <t>13. FORNECIMENTOS DE MATERIAL ASFÁLTICO</t>
  </si>
  <si>
    <t>AQUISIÇÃO DE ASFALTO DILUIDO CM 30</t>
  </si>
  <si>
    <t>TRANSPORTE DE ASFALTO DILUIDO CM 30</t>
  </si>
  <si>
    <t>TRANSPORTE DE EMULSÃO ASFÁLTICA RM-1C</t>
  </si>
  <si>
    <t>32. CONSERVAÇÃO RODOVIÁRIA</t>
  </si>
  <si>
    <t>CONCRETO FCK 11 MPA COM BRITA COMERCIAL</t>
  </si>
  <si>
    <t>CONCRETO CICLOPICO FCK 11 MPA COM BRITA COMERCIAL</t>
  </si>
  <si>
    <t>RECOMPOSIÇÃO DE GUARDA CORPO</t>
  </si>
  <si>
    <t>RECOMPOSIÇÃO DE DEFENSA METÁLICA</t>
  </si>
  <si>
    <t>RECOMPOSIÇÃO DE SINALIZAÇÃO VERTICAL</t>
  </si>
  <si>
    <t>RECOMPOSIÇÃO MANUAL DE ATERRO</t>
  </si>
  <si>
    <t>RECOMPOSIÇÃO MECANICA DE ATERRO</t>
  </si>
  <si>
    <t>RECOMPOSIÇÃO DE PAVIMENTAÇÃO C/BASE DE BRITA GRADUADA</t>
  </si>
  <si>
    <t>REMENDO PROFUNDO COM CAUQ (EXCLUSIVE COP20,CM30)</t>
  </si>
  <si>
    <t>RECOMPOSÇÃO DE REVESTIMENTO COM CAUQ (EXCLUSIVE CAP20,RR1C)</t>
  </si>
  <si>
    <t>REMOÇÃO MECANIZADA DE BARREIRAS</t>
  </si>
  <si>
    <t>TAPA BURACO COM CAUQ (EXCLUSIVE CAP20,RR2C)</t>
  </si>
  <si>
    <t>TAPA BURACO COM PMF (EXCLUISIVE RM1C,RR2C)</t>
  </si>
  <si>
    <t>BRITA GRADUADA (NA USINA) PARA CONSERVAÇÃO DA RODOVIA</t>
  </si>
  <si>
    <t>8. EQUIPAMENTOS</t>
  </si>
  <si>
    <t>HORA MÁQUINA - TRATOR C/LAMINA 140 HP</t>
  </si>
  <si>
    <t>HORA MÁQUINA - CARREGADEIRA DE PNEUS 73 HP</t>
  </si>
  <si>
    <t>HORA MÁQUINA - MOTONIVELADORA 125 HP</t>
  </si>
  <si>
    <t>HORA MÁQUINA - COMPACTADOR VIBRATÓRIO AUTOPROPELIDO 127 HP</t>
  </si>
  <si>
    <t>HORA MÁQUINA - CAMINHÃO BASCULANTE SIMPLES 204 HP</t>
  </si>
  <si>
    <t>HORA MAQUINA - RETROESCAVADEIRA 76 HP</t>
  </si>
  <si>
    <t>INSTALAÇÃO /MOBILIZAÇÃO</t>
  </si>
  <si>
    <t>Joaçaba/SC, 25 de Novembro de 2009</t>
  </si>
  <si>
    <t>FELIPE RAMOS D’AGOSTINI</t>
  </si>
  <si>
    <t>Engenheiro Civil</t>
  </si>
  <si>
    <t>Crea/SC: 72.683-0</t>
  </si>
  <si>
    <t>CPF: 008.482.959-19</t>
  </si>
  <si>
    <t>LOTE 2 - Conserva Supre Meio Oeste</t>
  </si>
  <si>
    <t>DEFENSA SINGELA SEMI MALEÁVEL</t>
  </si>
  <si>
    <t>EDITAL 086/2009</t>
  </si>
  <si>
    <t>Modalidade:</t>
  </si>
  <si>
    <t xml:space="preserve">Serviços de Conservção Estrutural das Rodovias na Malha Pavimentada e não Pavimentada da Superintendência </t>
  </si>
  <si>
    <t>DEINFRA/SC (a)</t>
  </si>
  <si>
    <t>REAÇÃO          b/a</t>
  </si>
  <si>
    <t>MOBILIZAÇÃO/DESMOBILIZAÇÃO</t>
  </si>
  <si>
    <t>PLANILHA COMPARATIVA DE PREÇOS</t>
  </si>
  <si>
    <t>EMPRESA        (b)</t>
  </si>
  <si>
    <t>m2</t>
  </si>
  <si>
    <t>Prefeitura Mucicipal de Iomerê</t>
  </si>
  <si>
    <t>Item</t>
  </si>
  <si>
    <t>Referência</t>
  </si>
  <si>
    <t>BDI (%)</t>
  </si>
  <si>
    <t>Descrição</t>
  </si>
  <si>
    <t>Unid</t>
  </si>
  <si>
    <t>Qtde</t>
  </si>
  <si>
    <t>Val. Unit R$</t>
  </si>
  <si>
    <t>Val Tot. R$</t>
  </si>
  <si>
    <t>SERVIÇOS PRELIMINARES</t>
  </si>
  <si>
    <t>1.1</t>
  </si>
  <si>
    <t>SINAPI 74209/001</t>
  </si>
  <si>
    <t>PLACA DE OBRA</t>
  </si>
  <si>
    <t>Total do ìtem</t>
  </si>
  <si>
    <t>2.1</t>
  </si>
  <si>
    <t>2.2</t>
  </si>
  <si>
    <t>2.3</t>
  </si>
  <si>
    <t>3.1</t>
  </si>
  <si>
    <t>3.2</t>
  </si>
  <si>
    <t>SINAPI 72942</t>
  </si>
  <si>
    <t>PINTURA DE LIGACAO COM EMULSAO RR-1C</t>
  </si>
  <si>
    <t>t</t>
  </si>
  <si>
    <t>SINAPI 83357</t>
  </si>
  <si>
    <t>TRANSPORTE LOCAL DE MASSA ASFALTICA - PAVIMENTACAO URBANA</t>
  </si>
  <si>
    <t>m3 x km</t>
  </si>
  <si>
    <t>Total Geral</t>
  </si>
  <si>
    <t>Engº. Flávio André de Oliveira</t>
  </si>
  <si>
    <t>CREA/SC - 048.529-6</t>
  </si>
  <si>
    <t>Pavimentação em CBUQ - recapeamento de ruas</t>
  </si>
  <si>
    <t>RECAPEAMENTO - RUA OTÁVIO DE CARVALHO</t>
  </si>
  <si>
    <t>3.3</t>
  </si>
  <si>
    <t>4.1</t>
  </si>
  <si>
    <t>4.2</t>
  </si>
  <si>
    <t>4.3</t>
  </si>
  <si>
    <t>RECAPEAMENTO - RUA JOÃO RECH - TRECHO 01</t>
  </si>
  <si>
    <t>5.1</t>
  </si>
  <si>
    <t>5.2</t>
  </si>
  <si>
    <t>5.3</t>
  </si>
  <si>
    <t>RECAPEAMENTO - RUA JOÃO RECH - TRECHO 02</t>
  </si>
  <si>
    <t>6.1</t>
  </si>
  <si>
    <t>6.2</t>
  </si>
  <si>
    <t>6.3</t>
  </si>
  <si>
    <t>RECAPEAMENTO - RUA JOSÉ GRAZOTTI</t>
  </si>
  <si>
    <t>7.1</t>
  </si>
  <si>
    <t>7.2</t>
  </si>
  <si>
    <t>7.3</t>
  </si>
  <si>
    <t>RECAPEAMENTO - RUA IRMÃO GUZETTI</t>
  </si>
  <si>
    <t>8.1</t>
  </si>
  <si>
    <t>8.2</t>
  </si>
  <si>
    <t>8.3</t>
  </si>
  <si>
    <t>9.1</t>
  </si>
  <si>
    <t>9.2</t>
  </si>
  <si>
    <t>9.3</t>
  </si>
  <si>
    <t>RECAPEAMENTO - RUA SÃO CAMILO</t>
  </si>
  <si>
    <t>RECAPEAMENTO - RUA EMÍLIO CRESTANI</t>
  </si>
  <si>
    <t>RECAPEAMENTO - RUA SÃO LUIZ</t>
  </si>
  <si>
    <t>SINAPI 72947</t>
  </si>
  <si>
    <t>SINALIZ. HOR. C/ TINTA RETROREFELTIVA A BASE DE RESINA ACRÍLICA C/ MICROESFERAS DE VIDRO (COR AMARELA)</t>
  </si>
  <si>
    <t>SINALIZ. HOR. C/ TINTA RETROREFELTIVA A BASE DE RESINA ACRÍLICA C/ MICROESFERAS DE VIDRO (COR BRANCA)</t>
  </si>
  <si>
    <t>2.4</t>
  </si>
  <si>
    <t>2.5</t>
  </si>
  <si>
    <t>3.4</t>
  </si>
  <si>
    <t>3.5</t>
  </si>
  <si>
    <t>2.6</t>
  </si>
  <si>
    <t>3.6</t>
  </si>
  <si>
    <t>4.4</t>
  </si>
  <si>
    <t>4.5</t>
  </si>
  <si>
    <t>4.6</t>
  </si>
  <si>
    <t>5.4</t>
  </si>
  <si>
    <t>5.5</t>
  </si>
  <si>
    <t>5.6</t>
  </si>
  <si>
    <t>6.4</t>
  </si>
  <si>
    <t>6.5</t>
  </si>
  <si>
    <t>6.6</t>
  </si>
  <si>
    <t>7.4</t>
  </si>
  <si>
    <t>7.5</t>
  </si>
  <si>
    <t>7.6</t>
  </si>
  <si>
    <t>8.4</t>
  </si>
  <si>
    <t>8.5</t>
  </si>
  <si>
    <t>8.6</t>
  </si>
  <si>
    <t>9.4</t>
  </si>
  <si>
    <t>9.5</t>
  </si>
  <si>
    <t>9.6</t>
  </si>
  <si>
    <t>PLACA DE SINALIZAÇÃO DE TRÂNSITO - COMPLETA COM HASTE, PLACA E CONCRETADA NO PASSEIO</t>
  </si>
  <si>
    <t>Custo Unit. R$</t>
  </si>
  <si>
    <t xml:space="preserve">COMPOSIÇÃO </t>
  </si>
  <si>
    <t>REFERÊNCIA</t>
  </si>
  <si>
    <t>DESCRIÇÃO</t>
  </si>
  <si>
    <t>UNID</t>
  </si>
  <si>
    <t>SINAPI - 34723</t>
  </si>
  <si>
    <t>COMPOSIÇÃO DE PREÇO : PLACA DE SINALIZAÇÃO DE TRÂNSITO - COMPLETA COM HASTE, PLACA E CONCRETADA NO PASSEIO</t>
  </si>
  <si>
    <t>PLACA DE SINALIZACAO EM CHAPA DE ACO NUM 16 COM PINTURA REFLETIVA</t>
  </si>
  <si>
    <t>QTDE</t>
  </si>
  <si>
    <t>VAL. UNIT. R$</t>
  </si>
  <si>
    <t>VAL. TOTAL R$</t>
  </si>
  <si>
    <t>LANCAMENTO/APLICACAO MANUAL DE CONCRETO EM FUNDACOES</t>
  </si>
  <si>
    <t>SINAPI - 74157/4</t>
  </si>
  <si>
    <t>m3</t>
  </si>
  <si>
    <t>ESCAVACAO MANUAL EM SOLO-PROF. ATE 1,50 M</t>
  </si>
  <si>
    <t>SINAPI - 79517/1</t>
  </si>
  <si>
    <t>PEDREIRO COM ENCARGOS COMPLEMENTARES</t>
  </si>
  <si>
    <t>h</t>
  </si>
  <si>
    <t>SINAPI - 88309</t>
  </si>
  <si>
    <t>SINAPI - 88316</t>
  </si>
  <si>
    <t>SERVENTE COM ENCARGOS COMPLEMENTARES</t>
  </si>
  <si>
    <t>TUBO ACO GALVANIZADO COM COSTURA, CLASSE LEVE, DN 50 MM ( 2"), *4,40* KG/M (NBR 5580)</t>
  </si>
  <si>
    <t>SINAPI - 21013</t>
  </si>
  <si>
    <t>m</t>
  </si>
  <si>
    <t>TOTAL DA COMPOSIÇÃO</t>
  </si>
  <si>
    <t>ITEM</t>
  </si>
  <si>
    <t>QUANTIDADE</t>
  </si>
  <si>
    <t>FINANCEIRO</t>
  </si>
  <si>
    <t>NO PERÍDO</t>
  </si>
  <si>
    <t>ACUMULADO</t>
  </si>
  <si>
    <t>MÊS 01</t>
  </si>
  <si>
    <t>MÊS 02</t>
  </si>
  <si>
    <t>CRONOGRAMA FÍSICO-FINANCEIRO</t>
  </si>
  <si>
    <t>FABRICAÇÃO E APLICAÇÃO DE CONCRETO BETUMINOSO USINADO A QUENTE(CBUQ), EXCLUSIVE CAP 50/70,   EXCLUSIVE TRANS</t>
  </si>
  <si>
    <t>CIMENTO ASFALTICO DE PETROLEO A GRANEL (CAP) 50/70 (COM ICMS)</t>
  </si>
  <si>
    <t>SINAPI 497</t>
  </si>
  <si>
    <t>Mês de referência - março/2016 - desonerado</t>
  </si>
  <si>
    <t>2.7</t>
  </si>
  <si>
    <t>3.7</t>
  </si>
  <si>
    <t>4.7</t>
  </si>
  <si>
    <t>5.7</t>
  </si>
  <si>
    <t>6.7</t>
  </si>
  <si>
    <t>7.7</t>
  </si>
  <si>
    <t>8.7</t>
  </si>
  <si>
    <t>9.7</t>
  </si>
  <si>
    <t>SINAPI 72965- SEM CAP</t>
  </si>
  <si>
    <t>FABRICAÇÃO E APLICAÇÃO DE CONCRETO BETUMINOSO USINADO A QUENTE(CBUQ), CAP 50/70,   EXCLUSIVE TRANS</t>
  </si>
  <si>
    <t>SINAPI - 497</t>
  </si>
  <si>
    <t>DECOMPOSIÇÃO DE SERVIÇO: FABRICAÇÃO E APLICAÇÃO DE CONCRETO BETUMINOSO USINADO A QUENTE(CBUQ), EXCLUSIVE CAP 50/70,   EXCLUSIVE TRANS</t>
  </si>
  <si>
    <t>TOTAL</t>
  </si>
  <si>
    <t>SINAPI - 72965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</si>
</sst>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00000"/>
    <numFmt numFmtId="183" formatCode="&quot;R$ &quot;#,##0.00"/>
    <numFmt numFmtId="184" formatCode="0.000%"/>
    <numFmt numFmtId="185" formatCode="0.0%"/>
    <numFmt numFmtId="186" formatCode="0.0000"/>
    <numFmt numFmtId="187" formatCode="#,##0.000"/>
    <numFmt numFmtId="188" formatCode="#,##0.0000"/>
    <numFmt numFmtId="189" formatCode="#,##0.00000"/>
    <numFmt numFmtId="190" formatCode="#,##0.000000"/>
    <numFmt numFmtId="191" formatCode="&quot;Ativado&quot;;&quot;Ativado&quot;;&quot;Desativado&quot;"/>
    <numFmt numFmtId="192" formatCode="0.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1" fontId="4" fillId="0" borderId="15" xfId="62" applyNumberFormat="1" applyFont="1" applyBorder="1" applyAlignment="1">
      <alignment horizontal="center"/>
    </xf>
    <xf numFmtId="171" fontId="4" fillId="0" borderId="15" xfId="62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71" fontId="4" fillId="0" borderId="16" xfId="62" applyFont="1" applyBorder="1" applyAlignment="1">
      <alignment horizontal="center"/>
    </xf>
    <xf numFmtId="171" fontId="4" fillId="0" borderId="15" xfId="62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71" fontId="4" fillId="0" borderId="13" xfId="62" applyNumberFormat="1" applyFont="1" applyBorder="1" applyAlignment="1">
      <alignment horizontal="center"/>
    </xf>
    <xf numFmtId="171" fontId="4" fillId="0" borderId="13" xfId="62" applyFont="1" applyBorder="1" applyAlignment="1">
      <alignment horizontal="center"/>
    </xf>
    <xf numFmtId="171" fontId="4" fillId="0" borderId="15" xfId="62" applyFont="1" applyBorder="1" applyAlignment="1">
      <alignment horizontal="right"/>
    </xf>
    <xf numFmtId="171" fontId="4" fillId="0" borderId="15" xfId="62" applyNumberFormat="1" applyFont="1" applyBorder="1" applyAlignment="1">
      <alignment horizontal="right"/>
    </xf>
    <xf numFmtId="171" fontId="4" fillId="0" borderId="16" xfId="62" applyFont="1" applyBorder="1" applyAlignment="1">
      <alignment/>
    </xf>
    <xf numFmtId="171" fontId="4" fillId="0" borderId="15" xfId="62" applyNumberFormat="1" applyFont="1" applyBorder="1" applyAlignment="1">
      <alignment/>
    </xf>
    <xf numFmtId="171" fontId="4" fillId="0" borderId="15" xfId="62" applyFont="1" applyBorder="1" applyAlignment="1">
      <alignment/>
    </xf>
    <xf numFmtId="171" fontId="4" fillId="0" borderId="15" xfId="0" applyNumberFormat="1" applyFont="1" applyBorder="1" applyAlignment="1">
      <alignment/>
    </xf>
    <xf numFmtId="171" fontId="4" fillId="0" borderId="15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71" fontId="4" fillId="0" borderId="18" xfId="62" applyFont="1" applyBorder="1" applyAlignment="1">
      <alignment/>
    </xf>
    <xf numFmtId="171" fontId="4" fillId="0" borderId="13" xfId="62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20" xfId="62" applyFont="1" applyBorder="1" applyAlignment="1">
      <alignment/>
    </xf>
    <xf numFmtId="4" fontId="4" fillId="0" borderId="20" xfId="0" applyNumberFormat="1" applyFont="1" applyBorder="1" applyAlignment="1">
      <alignment/>
    </xf>
    <xf numFmtId="171" fontId="4" fillId="0" borderId="2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3" fontId="6" fillId="0" borderId="15" xfId="62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justify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1" fontId="6" fillId="0" borderId="15" xfId="0" applyNumberFormat="1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/>
    </xf>
    <xf numFmtId="0" fontId="6" fillId="0" borderId="15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5" xfId="0" applyFont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right" vertical="center"/>
    </xf>
    <xf numFmtId="2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0" fontId="6" fillId="0" borderId="15" xfId="51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0" fontId="7" fillId="0" borderId="15" xfId="51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4" fontId="6" fillId="0" borderId="15" xfId="0" applyNumberFormat="1" applyFont="1" applyFill="1" applyBorder="1" applyAlignment="1" applyProtection="1">
      <alignment horizontal="justify" vertical="center" wrapText="1"/>
      <protection locked="0"/>
    </xf>
    <xf numFmtId="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10" fontId="6" fillId="0" borderId="0" xfId="51" applyNumberFormat="1" applyFont="1" applyAlignment="1">
      <alignment vertical="center"/>
    </xf>
    <xf numFmtId="4" fontId="6" fillId="0" borderId="15" xfId="0" applyNumberFormat="1" applyFont="1" applyFill="1" applyBorder="1" applyAlignment="1">
      <alignment wrapText="1"/>
    </xf>
    <xf numFmtId="4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4" fillId="33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8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100" zoomScalePageLayoutView="0" workbookViewId="0" topLeftCell="A22">
      <selection activeCell="B34" sqref="B34"/>
    </sheetView>
  </sheetViews>
  <sheetFormatPr defaultColWidth="9.140625" defaultRowHeight="12.75"/>
  <cols>
    <col min="1" max="1" width="8.28125" style="1" customWidth="1"/>
    <col min="2" max="2" width="62.140625" style="1" bestFit="1" customWidth="1"/>
    <col min="3" max="3" width="5.57421875" style="1" customWidth="1"/>
    <col min="4" max="4" width="10.140625" style="1" customWidth="1"/>
    <col min="5" max="5" width="12.140625" style="1" customWidth="1"/>
    <col min="6" max="6" width="13.421875" style="1" customWidth="1"/>
    <col min="7" max="7" width="12.8515625" style="1" customWidth="1"/>
    <col min="8" max="16384" width="9.140625" style="1" customWidth="1"/>
  </cols>
  <sheetData>
    <row r="1" spans="1:7" ht="6" customHeight="1" thickBot="1">
      <c r="A1" s="122"/>
      <c r="B1" s="123"/>
      <c r="C1" s="123"/>
      <c r="D1" s="123"/>
      <c r="E1" s="123"/>
      <c r="F1" s="123"/>
      <c r="G1" s="124"/>
    </row>
    <row r="2" spans="1:7" ht="16.5" customHeight="1" thickBot="1">
      <c r="A2" s="125" t="s">
        <v>86</v>
      </c>
      <c r="B2" s="126"/>
      <c r="C2" s="126"/>
      <c r="D2" s="126"/>
      <c r="E2" s="126"/>
      <c r="F2" s="126"/>
      <c r="G2" s="127"/>
    </row>
    <row r="3" spans="1:7" ht="6" customHeight="1" thickBot="1">
      <c r="A3" s="122"/>
      <c r="B3" s="123"/>
      <c r="C3" s="123"/>
      <c r="D3" s="123"/>
      <c r="E3" s="123"/>
      <c r="F3" s="123"/>
      <c r="G3" s="124"/>
    </row>
    <row r="4" spans="1:7" ht="13.5" customHeight="1">
      <c r="A4" s="128" t="s">
        <v>80</v>
      </c>
      <c r="B4" s="129"/>
      <c r="C4" s="129"/>
      <c r="D4" s="129"/>
      <c r="E4" s="129"/>
      <c r="F4" s="129"/>
      <c r="G4" s="130"/>
    </row>
    <row r="5" spans="1:7" ht="13.5" customHeight="1">
      <c r="A5" s="2" t="s">
        <v>41</v>
      </c>
      <c r="B5" s="3" t="s">
        <v>42</v>
      </c>
      <c r="C5" s="110" t="s">
        <v>81</v>
      </c>
      <c r="D5" s="110"/>
      <c r="E5" s="111" t="s">
        <v>43</v>
      </c>
      <c r="F5" s="111"/>
      <c r="G5" s="4" t="s">
        <v>44</v>
      </c>
    </row>
    <row r="6" spans="1:7" ht="13.5" customHeight="1" thickBot="1">
      <c r="A6" s="5" t="s">
        <v>45</v>
      </c>
      <c r="B6" s="133" t="s">
        <v>82</v>
      </c>
      <c r="C6" s="133"/>
      <c r="D6" s="133"/>
      <c r="E6" s="133"/>
      <c r="F6" s="133"/>
      <c r="G6" s="134"/>
    </row>
    <row r="7" spans="1:7" ht="6" customHeight="1" thickBot="1">
      <c r="A7" s="135"/>
      <c r="B7" s="135"/>
      <c r="C7" s="135"/>
      <c r="D7" s="135"/>
      <c r="E7" s="135"/>
      <c r="F7" s="135"/>
      <c r="G7" s="135"/>
    </row>
    <row r="8" spans="1:7" ht="13.5" customHeight="1">
      <c r="A8" s="112" t="s">
        <v>78</v>
      </c>
      <c r="B8" s="113"/>
      <c r="C8" s="113"/>
      <c r="D8" s="113"/>
      <c r="E8" s="113"/>
      <c r="F8" s="113"/>
      <c r="G8" s="114"/>
    </row>
    <row r="9" spans="1:7" ht="5.25" customHeight="1" thickBot="1">
      <c r="A9" s="115"/>
      <c r="B9" s="116"/>
      <c r="C9" s="116"/>
      <c r="D9" s="116"/>
      <c r="E9" s="116"/>
      <c r="F9" s="116"/>
      <c r="G9" s="117"/>
    </row>
    <row r="10" spans="1:7" ht="13.5" customHeight="1">
      <c r="A10" s="118" t="s">
        <v>10</v>
      </c>
      <c r="B10" s="120" t="s">
        <v>11</v>
      </c>
      <c r="C10" s="120" t="s">
        <v>12</v>
      </c>
      <c r="D10" s="120" t="s">
        <v>13</v>
      </c>
      <c r="E10" s="120" t="s">
        <v>14</v>
      </c>
      <c r="F10" s="120"/>
      <c r="G10" s="131" t="s">
        <v>84</v>
      </c>
    </row>
    <row r="11" spans="1:7" ht="23.25" thickBot="1">
      <c r="A11" s="119"/>
      <c r="B11" s="121"/>
      <c r="C11" s="121"/>
      <c r="D11" s="121"/>
      <c r="E11" s="6" t="s">
        <v>83</v>
      </c>
      <c r="F11" s="6" t="s">
        <v>87</v>
      </c>
      <c r="G11" s="132"/>
    </row>
    <row r="12" spans="1:7" ht="6" customHeight="1" thickBot="1">
      <c r="A12" s="105"/>
      <c r="B12" s="105"/>
      <c r="C12" s="105"/>
      <c r="D12" s="105"/>
      <c r="E12" s="105"/>
      <c r="F12" s="105"/>
      <c r="G12" s="105"/>
    </row>
    <row r="13" spans="1:7" ht="13.5" customHeight="1">
      <c r="A13" s="95" t="s">
        <v>15</v>
      </c>
      <c r="B13" s="96"/>
      <c r="C13" s="96"/>
      <c r="D13" s="96"/>
      <c r="E13" s="96"/>
      <c r="F13" s="96"/>
      <c r="G13" s="97"/>
    </row>
    <row r="14" spans="1:7" ht="13.5" customHeight="1" thickBot="1">
      <c r="A14" s="7">
        <v>45335</v>
      </c>
      <c r="B14" s="8" t="s">
        <v>16</v>
      </c>
      <c r="C14" s="9" t="s">
        <v>17</v>
      </c>
      <c r="D14" s="10">
        <v>40</v>
      </c>
      <c r="E14" s="11">
        <v>50.62</v>
      </c>
      <c r="F14" s="12" t="e">
        <f>#REF!</f>
        <v>#REF!</v>
      </c>
      <c r="G14" s="13" t="e">
        <f>TRUNC(F14/E14,2)</f>
        <v>#REF!</v>
      </c>
    </row>
    <row r="15" spans="1:7" ht="6" customHeight="1" thickBot="1">
      <c r="A15" s="101"/>
      <c r="B15" s="101"/>
      <c r="C15" s="101"/>
      <c r="D15" s="101"/>
      <c r="E15" s="101"/>
      <c r="F15" s="101"/>
      <c r="G15" s="101"/>
    </row>
    <row r="16" spans="1:7" ht="13.5" customHeight="1">
      <c r="A16" s="95" t="s">
        <v>18</v>
      </c>
      <c r="B16" s="96"/>
      <c r="C16" s="96"/>
      <c r="D16" s="96"/>
      <c r="E16" s="96"/>
      <c r="F16" s="96"/>
      <c r="G16" s="97"/>
    </row>
    <row r="17" spans="1:7" ht="13.5" customHeight="1">
      <c r="A17" s="7">
        <v>53300</v>
      </c>
      <c r="B17" s="8" t="s">
        <v>19</v>
      </c>
      <c r="C17" s="9" t="s">
        <v>20</v>
      </c>
      <c r="D17" s="14">
        <v>2000</v>
      </c>
      <c r="E17" s="11">
        <v>0.28</v>
      </c>
      <c r="F17" s="12" t="e">
        <f>#REF!</f>
        <v>#REF!</v>
      </c>
      <c r="G17" s="13" t="e">
        <f>TRUNC(F17/E17,2)</f>
        <v>#REF!</v>
      </c>
    </row>
    <row r="18" spans="1:7" ht="13.5" customHeight="1">
      <c r="A18" s="7">
        <v>53310</v>
      </c>
      <c r="B18" s="8" t="s">
        <v>21</v>
      </c>
      <c r="C18" s="9" t="s">
        <v>20</v>
      </c>
      <c r="D18" s="10">
        <v>4000</v>
      </c>
      <c r="E18" s="11">
        <v>0.21</v>
      </c>
      <c r="F18" s="12" t="e">
        <f>#REF!</f>
        <v>#REF!</v>
      </c>
      <c r="G18" s="13" t="e">
        <f>TRUNC(F18/E18,2)</f>
        <v>#REF!</v>
      </c>
    </row>
    <row r="19" spans="1:7" ht="13.5" customHeight="1">
      <c r="A19" s="7">
        <v>53402</v>
      </c>
      <c r="B19" s="8" t="s">
        <v>22</v>
      </c>
      <c r="C19" s="9" t="s">
        <v>20</v>
      </c>
      <c r="D19" s="10">
        <v>4000</v>
      </c>
      <c r="E19" s="11">
        <v>6.84</v>
      </c>
      <c r="F19" s="12" t="e">
        <f>#REF!</f>
        <v>#REF!</v>
      </c>
      <c r="G19" s="13" t="e">
        <f>TRUNC(F19/E19,2)</f>
        <v>#REF!</v>
      </c>
    </row>
    <row r="20" spans="1:7" ht="13.5" customHeight="1" thickBot="1">
      <c r="A20" s="7">
        <v>82200</v>
      </c>
      <c r="B20" s="8" t="s">
        <v>23</v>
      </c>
      <c r="C20" s="9" t="s">
        <v>17</v>
      </c>
      <c r="D20" s="10">
        <v>70</v>
      </c>
      <c r="E20" s="11">
        <v>16.98</v>
      </c>
      <c r="F20" s="12" t="e">
        <f>#REF!</f>
        <v>#REF!</v>
      </c>
      <c r="G20" s="13" t="e">
        <f>TRUNC(F20/E20,2)</f>
        <v>#REF!</v>
      </c>
    </row>
    <row r="21" spans="1:7" ht="6" customHeight="1" thickBot="1">
      <c r="A21" s="93"/>
      <c r="B21" s="93"/>
      <c r="C21" s="93"/>
      <c r="D21" s="93"/>
      <c r="E21" s="93"/>
      <c r="F21" s="93"/>
      <c r="G21" s="93"/>
    </row>
    <row r="22" spans="1:7" ht="13.5" customHeight="1">
      <c r="A22" s="95" t="s">
        <v>24</v>
      </c>
      <c r="B22" s="96"/>
      <c r="C22" s="96"/>
      <c r="D22" s="96"/>
      <c r="E22" s="96"/>
      <c r="F22" s="96"/>
      <c r="G22" s="97"/>
    </row>
    <row r="23" spans="1:7" ht="13.5" customHeight="1">
      <c r="A23" s="7">
        <v>45340</v>
      </c>
      <c r="B23" s="8" t="s">
        <v>25</v>
      </c>
      <c r="C23" s="9" t="s">
        <v>17</v>
      </c>
      <c r="D23" s="10">
        <v>70</v>
      </c>
      <c r="E23" s="11">
        <v>86.8</v>
      </c>
      <c r="F23" s="12" t="e">
        <f>#REF!</f>
        <v>#REF!</v>
      </c>
      <c r="G23" s="13" t="e">
        <f>TRUNC(F23/E23,2)</f>
        <v>#REF!</v>
      </c>
    </row>
    <row r="24" spans="1:7" ht="13.5" customHeight="1">
      <c r="A24" s="7">
        <v>56301</v>
      </c>
      <c r="B24" s="8" t="s">
        <v>26</v>
      </c>
      <c r="C24" s="9" t="s">
        <v>0</v>
      </c>
      <c r="D24" s="10">
        <v>100</v>
      </c>
      <c r="E24" s="11">
        <v>24.92</v>
      </c>
      <c r="F24" s="12" t="e">
        <f>#REF!</f>
        <v>#REF!</v>
      </c>
      <c r="G24" s="13" t="e">
        <f>TRUNC(F24/E24,2)</f>
        <v>#REF!</v>
      </c>
    </row>
    <row r="25" spans="1:7" ht="13.5" customHeight="1">
      <c r="A25" s="7">
        <v>65000</v>
      </c>
      <c r="B25" s="8" t="s">
        <v>27</v>
      </c>
      <c r="C25" s="9" t="s">
        <v>17</v>
      </c>
      <c r="D25" s="10">
        <v>1000</v>
      </c>
      <c r="E25" s="11">
        <v>14.13</v>
      </c>
      <c r="F25" s="12" t="e">
        <f>#REF!</f>
        <v>#REF!</v>
      </c>
      <c r="G25" s="13" t="e">
        <f>TRUNC(F25/E25,2)</f>
        <v>#REF!</v>
      </c>
    </row>
    <row r="26" spans="1:7" ht="13.5" customHeight="1" thickBot="1">
      <c r="A26" s="7">
        <v>65200</v>
      </c>
      <c r="B26" s="8" t="s">
        <v>28</v>
      </c>
      <c r="C26" s="9" t="s">
        <v>17</v>
      </c>
      <c r="D26" s="10">
        <v>1000</v>
      </c>
      <c r="E26" s="11">
        <v>11.42</v>
      </c>
      <c r="F26" s="12" t="e">
        <f>#REF!</f>
        <v>#REF!</v>
      </c>
      <c r="G26" s="13" t="e">
        <f>TRUNC(F26/E26,2)</f>
        <v>#REF!</v>
      </c>
    </row>
    <row r="27" spans="1:7" ht="6" customHeight="1" thickBot="1">
      <c r="A27" s="92"/>
      <c r="B27" s="93"/>
      <c r="C27" s="93"/>
      <c r="D27" s="93"/>
      <c r="E27" s="93"/>
      <c r="F27" s="93"/>
      <c r="G27" s="94"/>
    </row>
    <row r="28" spans="1:7" ht="13.5" customHeight="1">
      <c r="A28" s="95" t="s">
        <v>29</v>
      </c>
      <c r="B28" s="96"/>
      <c r="C28" s="96"/>
      <c r="D28" s="96"/>
      <c r="E28" s="96"/>
      <c r="F28" s="96"/>
      <c r="G28" s="97"/>
    </row>
    <row r="29" spans="1:7" ht="13.5" customHeight="1">
      <c r="A29" s="7">
        <v>80400</v>
      </c>
      <c r="B29" s="8" t="s">
        <v>1</v>
      </c>
      <c r="C29" s="9" t="s">
        <v>20</v>
      </c>
      <c r="D29" s="10">
        <v>3600</v>
      </c>
      <c r="E29" s="11">
        <v>15.32</v>
      </c>
      <c r="F29" s="12" t="e">
        <f>#REF!</f>
        <v>#REF!</v>
      </c>
      <c r="G29" s="13" t="e">
        <f>TRUNC(F29/E29,2)</f>
        <v>#REF!</v>
      </c>
    </row>
    <row r="30" spans="1:7" ht="13.5" customHeight="1">
      <c r="A30" s="7">
        <v>80450</v>
      </c>
      <c r="B30" s="8" t="s">
        <v>2</v>
      </c>
      <c r="C30" s="9"/>
      <c r="D30" s="10">
        <v>3600</v>
      </c>
      <c r="E30" s="11">
        <v>15.32</v>
      </c>
      <c r="F30" s="12" t="e">
        <f>#REF!</f>
        <v>#REF!</v>
      </c>
      <c r="G30" s="13" t="e">
        <f aca="true" t="shared" si="0" ref="G30:G36">TRUNC(F30/E30,2)</f>
        <v>#REF!</v>
      </c>
    </row>
    <row r="31" spans="1:7" ht="13.5" customHeight="1">
      <c r="A31" s="7">
        <v>80650</v>
      </c>
      <c r="B31" s="8" t="s">
        <v>30</v>
      </c>
      <c r="C31" s="9" t="s">
        <v>31</v>
      </c>
      <c r="D31" s="10">
        <v>240</v>
      </c>
      <c r="E31" s="11">
        <v>385.93</v>
      </c>
      <c r="F31" s="12" t="e">
        <f>#REF!</f>
        <v>#REF!</v>
      </c>
      <c r="G31" s="13" t="e">
        <f t="shared" si="0"/>
        <v>#REF!</v>
      </c>
    </row>
    <row r="32" spans="1:7" ht="13.5" customHeight="1">
      <c r="A32" s="7">
        <v>80900</v>
      </c>
      <c r="B32" s="8" t="s">
        <v>32</v>
      </c>
      <c r="C32" s="9" t="s">
        <v>31</v>
      </c>
      <c r="D32" s="10">
        <v>300</v>
      </c>
      <c r="E32" s="11">
        <v>407.68</v>
      </c>
      <c r="F32" s="12" t="e">
        <f>#REF!</f>
        <v>#REF!</v>
      </c>
      <c r="G32" s="13" t="e">
        <f t="shared" si="0"/>
        <v>#REF!</v>
      </c>
    </row>
    <row r="33" spans="1:7" ht="13.5" customHeight="1">
      <c r="A33" s="7">
        <v>81000</v>
      </c>
      <c r="B33" s="8" t="s">
        <v>33</v>
      </c>
      <c r="C33" s="9" t="s">
        <v>31</v>
      </c>
      <c r="D33" s="10">
        <v>30</v>
      </c>
      <c r="E33" s="11">
        <v>488.23</v>
      </c>
      <c r="F33" s="12" t="e">
        <f>#REF!</f>
        <v>#REF!</v>
      </c>
      <c r="G33" s="13" t="e">
        <f t="shared" si="0"/>
        <v>#REF!</v>
      </c>
    </row>
    <row r="34" spans="1:7" ht="13.5" customHeight="1">
      <c r="A34" s="7">
        <v>81050</v>
      </c>
      <c r="B34" s="8" t="s">
        <v>34</v>
      </c>
      <c r="C34" s="9" t="s">
        <v>31</v>
      </c>
      <c r="D34" s="10">
        <v>70</v>
      </c>
      <c r="E34" s="11">
        <v>741.33</v>
      </c>
      <c r="F34" s="12" t="e">
        <f>#REF!</f>
        <v>#REF!</v>
      </c>
      <c r="G34" s="13" t="e">
        <f t="shared" si="0"/>
        <v>#REF!</v>
      </c>
    </row>
    <row r="35" spans="1:7" ht="13.5" customHeight="1">
      <c r="A35" s="7">
        <v>81251</v>
      </c>
      <c r="B35" s="8" t="s">
        <v>36</v>
      </c>
      <c r="C35" s="9" t="s">
        <v>31</v>
      </c>
      <c r="D35" s="10">
        <v>2500</v>
      </c>
      <c r="E35" s="11">
        <v>39.92</v>
      </c>
      <c r="F35" s="12" t="e">
        <f>#REF!</f>
        <v>#REF!</v>
      </c>
      <c r="G35" s="13" t="e">
        <f t="shared" si="0"/>
        <v>#REF!</v>
      </c>
    </row>
    <row r="36" spans="1:7" ht="13.5" customHeight="1" thickBot="1">
      <c r="A36" s="15">
        <v>81253</v>
      </c>
      <c r="B36" s="16" t="s">
        <v>35</v>
      </c>
      <c r="C36" s="17" t="s">
        <v>31</v>
      </c>
      <c r="D36" s="18">
        <v>6000</v>
      </c>
      <c r="E36" s="19">
        <v>18.24</v>
      </c>
      <c r="F36" s="12" t="e">
        <f>#REF!</f>
        <v>#REF!</v>
      </c>
      <c r="G36" s="13" t="e">
        <f t="shared" si="0"/>
        <v>#REF!</v>
      </c>
    </row>
    <row r="37" spans="1:7" ht="6.75" customHeight="1" thickBot="1">
      <c r="A37" s="98"/>
      <c r="B37" s="99"/>
      <c r="C37" s="99"/>
      <c r="D37" s="99"/>
      <c r="E37" s="99"/>
      <c r="F37" s="99"/>
      <c r="G37" s="100"/>
    </row>
    <row r="38" spans="1:7" ht="13.5" customHeight="1">
      <c r="A38" s="95" t="s">
        <v>37</v>
      </c>
      <c r="B38" s="96"/>
      <c r="C38" s="96"/>
      <c r="D38" s="96"/>
      <c r="E38" s="96"/>
      <c r="F38" s="96"/>
      <c r="G38" s="97"/>
    </row>
    <row r="39" spans="1:7" ht="13.5" customHeight="1">
      <c r="A39" s="7">
        <v>80301</v>
      </c>
      <c r="B39" s="8" t="s">
        <v>38</v>
      </c>
      <c r="C39" s="9" t="s">
        <v>20</v>
      </c>
      <c r="D39" s="10">
        <v>2000</v>
      </c>
      <c r="E39" s="11">
        <v>14.06</v>
      </c>
      <c r="F39" s="12" t="e">
        <f>#REF!</f>
        <v>#REF!</v>
      </c>
      <c r="G39" s="13" t="e">
        <f>TRUNC(F39/E39,2)</f>
        <v>#REF!</v>
      </c>
    </row>
    <row r="40" spans="1:7" ht="13.5" customHeight="1">
      <c r="A40" s="7">
        <v>80350</v>
      </c>
      <c r="B40" s="8" t="s">
        <v>39</v>
      </c>
      <c r="C40" s="9" t="s">
        <v>20</v>
      </c>
      <c r="D40" s="10">
        <v>3000</v>
      </c>
      <c r="E40" s="11">
        <v>1.59</v>
      </c>
      <c r="F40" s="12" t="e">
        <f>#REF!</f>
        <v>#REF!</v>
      </c>
      <c r="G40" s="13" t="e">
        <f>TRUNC(F40/E40,2)</f>
        <v>#REF!</v>
      </c>
    </row>
    <row r="41" spans="1:7" ht="13.5" customHeight="1">
      <c r="A41" s="7">
        <v>81600</v>
      </c>
      <c r="B41" s="8" t="s">
        <v>79</v>
      </c>
      <c r="C41" s="9" t="s">
        <v>0</v>
      </c>
      <c r="D41" s="10">
        <v>100</v>
      </c>
      <c r="E41" s="20">
        <v>300.95</v>
      </c>
      <c r="F41" s="12" t="e">
        <f>#REF!</f>
        <v>#REF!</v>
      </c>
      <c r="G41" s="13" t="e">
        <f>TRUNC(F41/E41,2)</f>
        <v>#REF!</v>
      </c>
    </row>
    <row r="42" spans="1:7" ht="13.5" customHeight="1" thickBot="1">
      <c r="A42" s="7">
        <v>81900</v>
      </c>
      <c r="B42" s="8" t="s">
        <v>40</v>
      </c>
      <c r="C42" s="9" t="s">
        <v>20</v>
      </c>
      <c r="D42" s="10">
        <v>1000</v>
      </c>
      <c r="E42" s="11">
        <v>31.14</v>
      </c>
      <c r="F42" s="12" t="e">
        <f>#REF!</f>
        <v>#REF!</v>
      </c>
      <c r="G42" s="13" t="e">
        <f>TRUNC(F42/E42,2)</f>
        <v>#REF!</v>
      </c>
    </row>
    <row r="43" spans="1:7" ht="6" customHeight="1" thickBot="1">
      <c r="A43" s="101"/>
      <c r="B43" s="101"/>
      <c r="C43" s="101"/>
      <c r="D43" s="101"/>
      <c r="E43" s="101"/>
      <c r="F43" s="101"/>
      <c r="G43" s="101"/>
    </row>
    <row r="44" spans="1:7" ht="13.5" customHeight="1">
      <c r="A44" s="95" t="s">
        <v>46</v>
      </c>
      <c r="B44" s="96"/>
      <c r="C44" s="96"/>
      <c r="D44" s="96"/>
      <c r="E44" s="96"/>
      <c r="F44" s="96"/>
      <c r="G44" s="97"/>
    </row>
    <row r="45" spans="1:7" ht="13.5" customHeight="1">
      <c r="A45" s="7">
        <v>53490</v>
      </c>
      <c r="B45" s="8" t="s">
        <v>3</v>
      </c>
      <c r="C45" s="9" t="s">
        <v>4</v>
      </c>
      <c r="D45" s="21">
        <v>173</v>
      </c>
      <c r="E45" s="11">
        <v>2909.55</v>
      </c>
      <c r="F45" s="12" t="e">
        <f>#REF!</f>
        <v>#REF!</v>
      </c>
      <c r="G45" s="22" t="e">
        <f>TRUNC(F45/E45,2)</f>
        <v>#REF!</v>
      </c>
    </row>
    <row r="46" spans="1:7" ht="13.5" customHeight="1">
      <c r="A46" s="7">
        <v>53491</v>
      </c>
      <c r="B46" s="8" t="s">
        <v>5</v>
      </c>
      <c r="C46" s="9" t="s">
        <v>4</v>
      </c>
      <c r="D46" s="21">
        <v>173</v>
      </c>
      <c r="E46" s="11">
        <v>108.55</v>
      </c>
      <c r="F46" s="12" t="e">
        <f>#REF!</f>
        <v>#REF!</v>
      </c>
      <c r="G46" s="22" t="e">
        <f aca="true" t="shared" si="1" ref="G46:G52">TRUNC(F46/E46,2)</f>
        <v>#REF!</v>
      </c>
    </row>
    <row r="47" spans="1:7" ht="13.5" customHeight="1">
      <c r="A47" s="7">
        <v>53510</v>
      </c>
      <c r="B47" s="8" t="s">
        <v>47</v>
      </c>
      <c r="C47" s="9" t="s">
        <v>4</v>
      </c>
      <c r="D47" s="21">
        <v>1.1</v>
      </c>
      <c r="E47" s="11">
        <v>4110.17</v>
      </c>
      <c r="F47" s="12" t="e">
        <f>#REF!</f>
        <v>#REF!</v>
      </c>
      <c r="G47" s="22" t="e">
        <f t="shared" si="1"/>
        <v>#REF!</v>
      </c>
    </row>
    <row r="48" spans="1:7" ht="13.5" customHeight="1">
      <c r="A48" s="7">
        <v>53511</v>
      </c>
      <c r="B48" s="8" t="s">
        <v>48</v>
      </c>
      <c r="C48" s="9" t="s">
        <v>4</v>
      </c>
      <c r="D48" s="23">
        <v>1.1</v>
      </c>
      <c r="E48" s="24">
        <v>99.78</v>
      </c>
      <c r="F48" s="12" t="e">
        <f>#REF!</f>
        <v>#REF!</v>
      </c>
      <c r="G48" s="22" t="e">
        <f t="shared" si="1"/>
        <v>#REF!</v>
      </c>
    </row>
    <row r="49" spans="1:7" ht="13.5" customHeight="1">
      <c r="A49" s="7">
        <v>53530</v>
      </c>
      <c r="B49" s="8" t="s">
        <v>6</v>
      </c>
      <c r="C49" s="9" t="s">
        <v>4</v>
      </c>
      <c r="D49" s="23">
        <v>23</v>
      </c>
      <c r="E49" s="24">
        <v>2429.82</v>
      </c>
      <c r="F49" s="12" t="e">
        <f>#REF!</f>
        <v>#REF!</v>
      </c>
      <c r="G49" s="22" t="e">
        <f t="shared" si="1"/>
        <v>#REF!</v>
      </c>
    </row>
    <row r="50" spans="1:7" ht="13.5" customHeight="1">
      <c r="A50" s="7">
        <v>53531</v>
      </c>
      <c r="B50" s="8" t="s">
        <v>49</v>
      </c>
      <c r="C50" s="9" t="s">
        <v>4</v>
      </c>
      <c r="D50" s="25">
        <v>23</v>
      </c>
      <c r="E50" s="24">
        <v>103.95</v>
      </c>
      <c r="F50" s="12" t="e">
        <f>#REF!</f>
        <v>#REF!</v>
      </c>
      <c r="G50" s="22" t="e">
        <f t="shared" si="1"/>
        <v>#REF!</v>
      </c>
    </row>
    <row r="51" spans="1:7" ht="13.5" customHeight="1">
      <c r="A51" s="7">
        <v>53560</v>
      </c>
      <c r="B51" s="8" t="s">
        <v>7</v>
      </c>
      <c r="C51" s="9" t="s">
        <v>4</v>
      </c>
      <c r="D51" s="26">
        <v>10</v>
      </c>
      <c r="E51" s="24">
        <v>2429.82</v>
      </c>
      <c r="F51" s="12" t="e">
        <f>#REF!</f>
        <v>#REF!</v>
      </c>
      <c r="G51" s="22" t="e">
        <f t="shared" si="1"/>
        <v>#REF!</v>
      </c>
    </row>
    <row r="52" spans="1:7" ht="13.5" customHeight="1" thickBot="1">
      <c r="A52" s="7">
        <v>53561</v>
      </c>
      <c r="B52" s="8" t="s">
        <v>8</v>
      </c>
      <c r="C52" s="9" t="s">
        <v>4</v>
      </c>
      <c r="D52" s="10">
        <v>10</v>
      </c>
      <c r="E52" s="24">
        <v>103.95</v>
      </c>
      <c r="F52" s="12" t="e">
        <f>#REF!</f>
        <v>#REF!</v>
      </c>
      <c r="G52" s="22" t="e">
        <f t="shared" si="1"/>
        <v>#REF!</v>
      </c>
    </row>
    <row r="53" spans="1:7" ht="6" customHeight="1" thickBot="1">
      <c r="A53" s="93"/>
      <c r="B53" s="93"/>
      <c r="C53" s="93"/>
      <c r="D53" s="93"/>
      <c r="E53" s="93"/>
      <c r="F53" s="93"/>
      <c r="G53" s="93"/>
    </row>
    <row r="54" spans="1:7" ht="13.5" customHeight="1">
      <c r="A54" s="95" t="s">
        <v>50</v>
      </c>
      <c r="B54" s="96"/>
      <c r="C54" s="96"/>
      <c r="D54" s="96"/>
      <c r="E54" s="96"/>
      <c r="F54" s="96"/>
      <c r="G54" s="97"/>
    </row>
    <row r="55" spans="1:7" ht="13.5" customHeight="1">
      <c r="A55" s="7">
        <v>45235</v>
      </c>
      <c r="B55" s="8" t="s">
        <v>51</v>
      </c>
      <c r="C55" s="9" t="s">
        <v>17</v>
      </c>
      <c r="D55" s="23">
        <v>50</v>
      </c>
      <c r="E55" s="24">
        <v>514.84</v>
      </c>
      <c r="F55" s="12" t="e">
        <f>#REF!</f>
        <v>#REF!</v>
      </c>
      <c r="G55" s="22" t="e">
        <f>TRUNC(F55/E55,2)</f>
        <v>#REF!</v>
      </c>
    </row>
    <row r="56" spans="1:7" ht="13.5" customHeight="1">
      <c r="A56" s="7">
        <v>42265</v>
      </c>
      <c r="B56" s="8" t="s">
        <v>52</v>
      </c>
      <c r="C56" s="9" t="s">
        <v>17</v>
      </c>
      <c r="D56" s="23">
        <v>30</v>
      </c>
      <c r="E56" s="24">
        <v>422.46</v>
      </c>
      <c r="F56" s="12" t="e">
        <f>#REF!</f>
        <v>#REF!</v>
      </c>
      <c r="G56" s="22" t="e">
        <f aca="true" t="shared" si="2" ref="G56:G68">TRUNC(F56/E56,2)</f>
        <v>#REF!</v>
      </c>
    </row>
    <row r="57" spans="1:7" ht="13.5" customHeight="1">
      <c r="A57" s="7">
        <v>49120</v>
      </c>
      <c r="B57" s="8" t="s">
        <v>53</v>
      </c>
      <c r="C57" s="9" t="s">
        <v>0</v>
      </c>
      <c r="D57" s="23">
        <v>30</v>
      </c>
      <c r="E57" s="24">
        <v>355.56</v>
      </c>
      <c r="F57" s="12" t="e">
        <f>#REF!</f>
        <v>#REF!</v>
      </c>
      <c r="G57" s="22" t="e">
        <f t="shared" si="2"/>
        <v>#REF!</v>
      </c>
    </row>
    <row r="58" spans="1:7" ht="13.5" customHeight="1">
      <c r="A58" s="7">
        <v>49123</v>
      </c>
      <c r="B58" s="8" t="s">
        <v>54</v>
      </c>
      <c r="C58" s="9" t="s">
        <v>0</v>
      </c>
      <c r="D58" s="23">
        <v>100</v>
      </c>
      <c r="E58" s="24">
        <v>334.98</v>
      </c>
      <c r="F58" s="12" t="e">
        <f>#REF!</f>
        <v>#REF!</v>
      </c>
      <c r="G58" s="22" t="e">
        <f t="shared" si="2"/>
        <v>#REF!</v>
      </c>
    </row>
    <row r="59" spans="1:7" ht="13.5" customHeight="1">
      <c r="A59" s="7">
        <v>49135</v>
      </c>
      <c r="B59" s="8" t="s">
        <v>55</v>
      </c>
      <c r="C59" s="9" t="s">
        <v>20</v>
      </c>
      <c r="D59" s="23">
        <v>1000</v>
      </c>
      <c r="E59" s="24">
        <v>83.25</v>
      </c>
      <c r="F59" s="12" t="e">
        <f>#REF!</f>
        <v>#REF!</v>
      </c>
      <c r="G59" s="22" t="e">
        <f t="shared" si="2"/>
        <v>#REF!</v>
      </c>
    </row>
    <row r="60" spans="1:7" ht="13.5" customHeight="1">
      <c r="A60" s="7">
        <v>49141</v>
      </c>
      <c r="B60" s="8" t="s">
        <v>60</v>
      </c>
      <c r="C60" s="9" t="s">
        <v>17</v>
      </c>
      <c r="D60" s="23">
        <v>60</v>
      </c>
      <c r="E60" s="8">
        <v>345.04</v>
      </c>
      <c r="F60" s="12" t="e">
        <f>#REF!</f>
        <v>#REF!</v>
      </c>
      <c r="G60" s="22" t="e">
        <f t="shared" si="2"/>
        <v>#REF!</v>
      </c>
    </row>
    <row r="61" spans="1:7" ht="13.5" customHeight="1">
      <c r="A61" s="7">
        <v>49154</v>
      </c>
      <c r="B61" s="8" t="s">
        <v>56</v>
      </c>
      <c r="C61" s="9" t="s">
        <v>17</v>
      </c>
      <c r="D61" s="23">
        <v>250</v>
      </c>
      <c r="E61" s="8">
        <v>136.83</v>
      </c>
      <c r="F61" s="12" t="e">
        <f>#REF!</f>
        <v>#REF!</v>
      </c>
      <c r="G61" s="22" t="e">
        <f t="shared" si="2"/>
        <v>#REF!</v>
      </c>
    </row>
    <row r="62" spans="1:7" ht="13.5" customHeight="1">
      <c r="A62" s="7">
        <v>49155</v>
      </c>
      <c r="B62" s="8" t="s">
        <v>57</v>
      </c>
      <c r="C62" s="9" t="s">
        <v>17</v>
      </c>
      <c r="D62" s="23">
        <v>800</v>
      </c>
      <c r="E62" s="8">
        <v>49.06</v>
      </c>
      <c r="F62" s="12" t="e">
        <f>#REF!</f>
        <v>#REF!</v>
      </c>
      <c r="G62" s="22" t="e">
        <f t="shared" si="2"/>
        <v>#REF!</v>
      </c>
    </row>
    <row r="63" spans="1:7" ht="13.5" customHeight="1">
      <c r="A63" s="7">
        <v>49160</v>
      </c>
      <c r="B63" s="8" t="s">
        <v>58</v>
      </c>
      <c r="C63" s="9" t="s">
        <v>17</v>
      </c>
      <c r="D63" s="23">
        <v>100</v>
      </c>
      <c r="E63" s="8">
        <v>266.01</v>
      </c>
      <c r="F63" s="12" t="e">
        <f>#REF!</f>
        <v>#REF!</v>
      </c>
      <c r="G63" s="22" t="e">
        <f t="shared" si="2"/>
        <v>#REF!</v>
      </c>
    </row>
    <row r="64" spans="1:7" ht="13.5" customHeight="1">
      <c r="A64" s="7">
        <v>49173</v>
      </c>
      <c r="B64" s="8" t="s">
        <v>59</v>
      </c>
      <c r="C64" s="9" t="s">
        <v>17</v>
      </c>
      <c r="D64" s="23">
        <v>90</v>
      </c>
      <c r="E64" s="8">
        <v>500.53</v>
      </c>
      <c r="F64" s="12" t="e">
        <f>#REF!</f>
        <v>#REF!</v>
      </c>
      <c r="G64" s="22" t="e">
        <f t="shared" si="2"/>
        <v>#REF!</v>
      </c>
    </row>
    <row r="65" spans="1:7" ht="13.5" customHeight="1">
      <c r="A65" s="7">
        <v>49180</v>
      </c>
      <c r="B65" s="8" t="s">
        <v>61</v>
      </c>
      <c r="C65" s="9" t="s">
        <v>17</v>
      </c>
      <c r="D65" s="23">
        <v>3000</v>
      </c>
      <c r="E65" s="8">
        <v>11.69</v>
      </c>
      <c r="F65" s="12" t="e">
        <f>#REF!</f>
        <v>#REF!</v>
      </c>
      <c r="G65" s="22" t="e">
        <f t="shared" si="2"/>
        <v>#REF!</v>
      </c>
    </row>
    <row r="66" spans="1:7" ht="13.5" customHeight="1">
      <c r="A66" s="7">
        <v>49221</v>
      </c>
      <c r="B66" s="8" t="s">
        <v>62</v>
      </c>
      <c r="C66" s="9" t="s">
        <v>17</v>
      </c>
      <c r="D66" s="23">
        <v>1000</v>
      </c>
      <c r="E66" s="8">
        <v>641.79</v>
      </c>
      <c r="F66" s="12" t="e">
        <f>#REF!</f>
        <v>#REF!</v>
      </c>
      <c r="G66" s="22" t="e">
        <f t="shared" si="2"/>
        <v>#REF!</v>
      </c>
    </row>
    <row r="67" spans="1:7" ht="13.5" customHeight="1">
      <c r="A67" s="7">
        <v>49231</v>
      </c>
      <c r="B67" s="8" t="s">
        <v>63</v>
      </c>
      <c r="C67" s="9" t="s">
        <v>17</v>
      </c>
      <c r="D67" s="23">
        <v>200</v>
      </c>
      <c r="E67" s="8">
        <v>490.13</v>
      </c>
      <c r="F67" s="12" t="e">
        <f>#REF!</f>
        <v>#REF!</v>
      </c>
      <c r="G67" s="22" t="e">
        <f t="shared" si="2"/>
        <v>#REF!</v>
      </c>
    </row>
    <row r="68" spans="1:7" ht="13.5" customHeight="1" thickBot="1">
      <c r="A68" s="15">
        <v>49303</v>
      </c>
      <c r="B68" s="16" t="s">
        <v>64</v>
      </c>
      <c r="C68" s="17" t="s">
        <v>4</v>
      </c>
      <c r="D68" s="27">
        <v>350</v>
      </c>
      <c r="E68" s="16">
        <v>50.49</v>
      </c>
      <c r="F68" s="34" t="e">
        <f>#REF!</f>
        <v>#REF!</v>
      </c>
      <c r="G68" s="28" t="e">
        <f t="shared" si="2"/>
        <v>#REF!</v>
      </c>
    </row>
    <row r="69" spans="1:7" ht="6" customHeight="1" thickBot="1">
      <c r="A69" s="98"/>
      <c r="B69" s="99"/>
      <c r="C69" s="99"/>
      <c r="D69" s="99"/>
      <c r="E69" s="99"/>
      <c r="F69" s="99"/>
      <c r="G69" s="100"/>
    </row>
    <row r="70" spans="1:7" ht="13.5" customHeight="1">
      <c r="A70" s="95" t="s">
        <v>65</v>
      </c>
      <c r="B70" s="96"/>
      <c r="C70" s="96"/>
      <c r="D70" s="96"/>
      <c r="E70" s="96"/>
      <c r="F70" s="96"/>
      <c r="G70" s="97"/>
    </row>
    <row r="71" spans="1:7" ht="13.5" customHeight="1">
      <c r="A71" s="7">
        <v>49400</v>
      </c>
      <c r="B71" s="8" t="s">
        <v>66</v>
      </c>
      <c r="C71" s="9" t="s">
        <v>9</v>
      </c>
      <c r="D71" s="24">
        <v>120</v>
      </c>
      <c r="E71" s="24">
        <v>363.92</v>
      </c>
      <c r="F71" s="12" t="e">
        <f>#REF!</f>
        <v>#REF!</v>
      </c>
      <c r="G71" s="22" t="e">
        <f aca="true" t="shared" si="3" ref="G71:G76">TRUNC(F71/E71,2)</f>
        <v>#REF!</v>
      </c>
    </row>
    <row r="72" spans="1:7" ht="13.5" customHeight="1">
      <c r="A72" s="7">
        <v>49401</v>
      </c>
      <c r="B72" s="8" t="s">
        <v>67</v>
      </c>
      <c r="C72" s="9" t="s">
        <v>9</v>
      </c>
      <c r="D72" s="24">
        <v>80</v>
      </c>
      <c r="E72" s="24">
        <v>99.2</v>
      </c>
      <c r="F72" s="12" t="e">
        <f>#REF!</f>
        <v>#REF!</v>
      </c>
      <c r="G72" s="22" t="e">
        <f t="shared" si="3"/>
        <v>#REF!</v>
      </c>
    </row>
    <row r="73" spans="1:7" ht="13.5" customHeight="1">
      <c r="A73" s="7">
        <v>49402</v>
      </c>
      <c r="B73" s="8" t="s">
        <v>68</v>
      </c>
      <c r="C73" s="9" t="s">
        <v>9</v>
      </c>
      <c r="D73" s="24">
        <v>100</v>
      </c>
      <c r="E73" s="24">
        <v>257.05</v>
      </c>
      <c r="F73" s="12" t="e">
        <f>#REF!</f>
        <v>#REF!</v>
      </c>
      <c r="G73" s="22" t="e">
        <f t="shared" si="3"/>
        <v>#REF!</v>
      </c>
    </row>
    <row r="74" spans="1:7" ht="13.5" customHeight="1">
      <c r="A74" s="7">
        <v>49403</v>
      </c>
      <c r="B74" s="8" t="s">
        <v>69</v>
      </c>
      <c r="C74" s="9" t="s">
        <v>9</v>
      </c>
      <c r="D74" s="24">
        <v>110</v>
      </c>
      <c r="E74" s="24">
        <v>166.78</v>
      </c>
      <c r="F74" s="12" t="e">
        <f>#REF!</f>
        <v>#REF!</v>
      </c>
      <c r="G74" s="22" t="e">
        <f t="shared" si="3"/>
        <v>#REF!</v>
      </c>
    </row>
    <row r="75" spans="1:7" ht="13.5" customHeight="1">
      <c r="A75" s="7">
        <v>49404</v>
      </c>
      <c r="B75" s="8" t="s">
        <v>70</v>
      </c>
      <c r="C75" s="9" t="s">
        <v>9</v>
      </c>
      <c r="D75" s="24">
        <v>580</v>
      </c>
      <c r="E75" s="24">
        <v>160.74</v>
      </c>
      <c r="F75" s="12" t="e">
        <f>#REF!</f>
        <v>#REF!</v>
      </c>
      <c r="G75" s="22" t="e">
        <f t="shared" si="3"/>
        <v>#REF!</v>
      </c>
    </row>
    <row r="76" spans="1:7" ht="13.5" customHeight="1" thickBot="1">
      <c r="A76" s="15">
        <v>49405</v>
      </c>
      <c r="B76" s="16" t="s">
        <v>71</v>
      </c>
      <c r="C76" s="17" t="s">
        <v>9</v>
      </c>
      <c r="D76" s="29">
        <v>300</v>
      </c>
      <c r="E76" s="29">
        <v>115.84</v>
      </c>
      <c r="F76" s="12" t="e">
        <f>#REF!</f>
        <v>#REF!</v>
      </c>
      <c r="G76" s="28" t="e">
        <f t="shared" si="3"/>
        <v>#REF!</v>
      </c>
    </row>
    <row r="77" spans="1:7" ht="6" customHeight="1" thickBot="1">
      <c r="A77" s="93"/>
      <c r="B77" s="93"/>
      <c r="C77" s="93"/>
      <c r="D77" s="93"/>
      <c r="E77" s="93"/>
      <c r="F77" s="93"/>
      <c r="G77" s="93"/>
    </row>
    <row r="78" spans="1:7" ht="13.5" customHeight="1" thickBot="1">
      <c r="A78" s="107" t="s">
        <v>72</v>
      </c>
      <c r="B78" s="108"/>
      <c r="C78" s="108"/>
      <c r="D78" s="108"/>
      <c r="E78" s="108"/>
      <c r="F78" s="108"/>
      <c r="G78" s="109"/>
    </row>
    <row r="79" spans="1:7" ht="13.5" customHeight="1" thickBot="1">
      <c r="A79" s="30"/>
      <c r="B79" s="102" t="s">
        <v>85</v>
      </c>
      <c r="C79" s="103"/>
      <c r="D79" s="104"/>
      <c r="E79" s="31">
        <v>54389.74</v>
      </c>
      <c r="F79" s="32" t="e">
        <f>#REF!</f>
        <v>#REF!</v>
      </c>
      <c r="G79" s="33" t="e">
        <f>TRUNC(F79/E79,2)</f>
        <v>#REF!</v>
      </c>
    </row>
    <row r="80" ht="13.5" customHeight="1"/>
    <row r="81" spans="5:7" ht="13.5" customHeight="1">
      <c r="E81" s="91" t="s">
        <v>73</v>
      </c>
      <c r="F81" s="91"/>
      <c r="G81" s="91"/>
    </row>
    <row r="82" ht="13.5" customHeight="1"/>
    <row r="83" ht="13.5" customHeight="1"/>
    <row r="84" ht="13.5" customHeight="1"/>
    <row r="85" spans="1:7" ht="13.5" customHeight="1">
      <c r="A85" s="106" t="s">
        <v>74</v>
      </c>
      <c r="B85" s="106"/>
      <c r="C85" s="106"/>
      <c r="D85" s="106"/>
      <c r="E85" s="106"/>
      <c r="F85" s="106"/>
      <c r="G85" s="106"/>
    </row>
    <row r="86" spans="1:7" ht="13.5" customHeight="1">
      <c r="A86" s="90" t="s">
        <v>75</v>
      </c>
      <c r="B86" s="90"/>
      <c r="C86" s="90"/>
      <c r="D86" s="90"/>
      <c r="E86" s="90"/>
      <c r="F86" s="90"/>
      <c r="G86" s="90"/>
    </row>
    <row r="87" spans="1:7" ht="13.5" customHeight="1">
      <c r="A87" s="90" t="s">
        <v>76</v>
      </c>
      <c r="B87" s="90"/>
      <c r="C87" s="90"/>
      <c r="D87" s="90"/>
      <c r="E87" s="90"/>
      <c r="F87" s="90"/>
      <c r="G87" s="90"/>
    </row>
    <row r="88" spans="1:7" ht="13.5" customHeight="1">
      <c r="A88" s="90" t="s">
        <v>77</v>
      </c>
      <c r="B88" s="90"/>
      <c r="C88" s="90"/>
      <c r="D88" s="90"/>
      <c r="E88" s="90"/>
      <c r="F88" s="90"/>
      <c r="G88" s="90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40">
    <mergeCell ref="A1:G1"/>
    <mergeCell ref="A2:G2"/>
    <mergeCell ref="A3:G3"/>
    <mergeCell ref="A4:G4"/>
    <mergeCell ref="E10:F10"/>
    <mergeCell ref="G10:G11"/>
    <mergeCell ref="B6:G6"/>
    <mergeCell ref="A7:G7"/>
    <mergeCell ref="C10:C11"/>
    <mergeCell ref="D10:D11"/>
    <mergeCell ref="C5:D5"/>
    <mergeCell ref="E5:F5"/>
    <mergeCell ref="A53:G53"/>
    <mergeCell ref="A16:G16"/>
    <mergeCell ref="A21:G21"/>
    <mergeCell ref="A22:G22"/>
    <mergeCell ref="A8:G8"/>
    <mergeCell ref="A9:G9"/>
    <mergeCell ref="A10:A11"/>
    <mergeCell ref="B10:B11"/>
    <mergeCell ref="A12:G12"/>
    <mergeCell ref="A13:G13"/>
    <mergeCell ref="A15:G15"/>
    <mergeCell ref="A87:G87"/>
    <mergeCell ref="A69:G69"/>
    <mergeCell ref="A85:G85"/>
    <mergeCell ref="A78:G78"/>
    <mergeCell ref="A70:G70"/>
    <mergeCell ref="A86:G86"/>
    <mergeCell ref="A44:G44"/>
    <mergeCell ref="A88:G88"/>
    <mergeCell ref="E81:G81"/>
    <mergeCell ref="A27:G27"/>
    <mergeCell ref="A28:G28"/>
    <mergeCell ref="A37:G37"/>
    <mergeCell ref="A54:G54"/>
    <mergeCell ref="A38:G38"/>
    <mergeCell ref="A77:G77"/>
    <mergeCell ref="A43:G43"/>
    <mergeCell ref="B79:D79"/>
  </mergeCells>
  <printOptions horizontalCentered="1"/>
  <pageMargins left="0.984251968503937" right="0.984251968503937" top="1.3779527559055118" bottom="0.5905511811023623" header="0.5118110236220472" footer="0.5118110236220472"/>
  <pageSetup horizontalDpi="600" verticalDpi="600" orientation="portrait" paperSize="9" scale="57" r:id="rId1"/>
  <rowBreaks count="1" manualBreakCount="1"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8.8515625" style="0" bestFit="1" customWidth="1"/>
    <col min="4" max="4" width="116.8515625" style="0" bestFit="1" customWidth="1"/>
    <col min="5" max="5" width="8.421875" style="0" customWidth="1"/>
    <col min="6" max="6" width="9.8515625" style="0" bestFit="1" customWidth="1"/>
    <col min="7" max="7" width="16.140625" style="0" bestFit="1" customWidth="1"/>
    <col min="8" max="9" width="15.7109375" style="0" customWidth="1"/>
    <col min="12" max="12" width="15.7109375" style="0" bestFit="1" customWidth="1"/>
    <col min="14" max="14" width="21.421875" style="0" bestFit="1" customWidth="1"/>
  </cols>
  <sheetData>
    <row r="1" spans="1:10" ht="12.75">
      <c r="A1" s="49" t="s">
        <v>89</v>
      </c>
      <c r="B1" s="49"/>
      <c r="C1" s="49"/>
      <c r="D1" s="49"/>
      <c r="E1" s="49"/>
      <c r="F1" s="49"/>
      <c r="G1" s="49"/>
      <c r="H1" s="49"/>
      <c r="I1" s="49"/>
      <c r="J1" s="35"/>
    </row>
    <row r="2" spans="1:10" ht="12.75">
      <c r="A2" s="49" t="s">
        <v>117</v>
      </c>
      <c r="B2" s="49"/>
      <c r="C2" s="49"/>
      <c r="D2" s="49"/>
      <c r="E2" s="49"/>
      <c r="F2" s="49"/>
      <c r="G2" s="49"/>
      <c r="H2" s="49"/>
      <c r="I2" s="49"/>
      <c r="J2" s="35"/>
    </row>
    <row r="3" spans="1:10" ht="12.75">
      <c r="A3" s="49" t="s">
        <v>209</v>
      </c>
      <c r="B3" s="49"/>
      <c r="C3" s="49"/>
      <c r="D3" s="49"/>
      <c r="E3" s="49"/>
      <c r="F3" s="49"/>
      <c r="G3" s="49"/>
      <c r="H3" s="49"/>
      <c r="I3" s="49"/>
      <c r="J3" s="35"/>
    </row>
    <row r="4" spans="1:10" ht="12.75" customHeight="1">
      <c r="A4" s="36" t="s">
        <v>90</v>
      </c>
      <c r="B4" s="36" t="s">
        <v>91</v>
      </c>
      <c r="C4" s="36" t="s">
        <v>92</v>
      </c>
      <c r="D4" s="36" t="s">
        <v>93</v>
      </c>
      <c r="E4" s="36" t="s">
        <v>94</v>
      </c>
      <c r="F4" s="36" t="s">
        <v>95</v>
      </c>
      <c r="G4" s="36" t="s">
        <v>173</v>
      </c>
      <c r="H4" s="36" t="s">
        <v>96</v>
      </c>
      <c r="I4" s="36" t="s">
        <v>97</v>
      </c>
      <c r="J4" s="35"/>
    </row>
    <row r="5" spans="1:10" ht="12.75" customHeight="1">
      <c r="A5" s="37">
        <v>1</v>
      </c>
      <c r="B5" s="142" t="s">
        <v>98</v>
      </c>
      <c r="C5" s="143"/>
      <c r="D5" s="143"/>
      <c r="E5" s="143"/>
      <c r="F5" s="143"/>
      <c r="G5" s="143"/>
      <c r="H5" s="143"/>
      <c r="I5" s="144"/>
      <c r="J5" s="35"/>
    </row>
    <row r="6" spans="1:10" ht="12.75" customHeight="1">
      <c r="A6" s="38" t="s">
        <v>99</v>
      </c>
      <c r="B6" s="38" t="s">
        <v>100</v>
      </c>
      <c r="C6" s="39">
        <v>26.07</v>
      </c>
      <c r="D6" s="38" t="s">
        <v>101</v>
      </c>
      <c r="E6" s="40" t="s">
        <v>88</v>
      </c>
      <c r="F6" s="41">
        <v>3</v>
      </c>
      <c r="G6" s="41">
        <v>344.95</v>
      </c>
      <c r="H6" s="41">
        <f>G6+(G6*C6%)</f>
        <v>434.878465</v>
      </c>
      <c r="I6" s="42">
        <f>F6*H6</f>
        <v>1304.635395</v>
      </c>
      <c r="J6" s="35"/>
    </row>
    <row r="7" spans="1:10" ht="12.75" customHeight="1">
      <c r="A7" s="141" t="s">
        <v>102</v>
      </c>
      <c r="B7" s="141"/>
      <c r="C7" s="141"/>
      <c r="D7" s="141"/>
      <c r="E7" s="141"/>
      <c r="F7" s="141"/>
      <c r="G7" s="141"/>
      <c r="H7" s="141"/>
      <c r="I7" s="62">
        <f>SUM(I6:I6)</f>
        <v>1304.635395</v>
      </c>
      <c r="J7" s="35"/>
    </row>
    <row r="8" spans="1:10" ht="12.75" customHeight="1">
      <c r="A8" s="37">
        <v>2</v>
      </c>
      <c r="B8" s="142" t="s">
        <v>118</v>
      </c>
      <c r="C8" s="143"/>
      <c r="D8" s="143"/>
      <c r="E8" s="143"/>
      <c r="F8" s="143"/>
      <c r="G8" s="143"/>
      <c r="H8" s="143"/>
      <c r="I8" s="144"/>
      <c r="J8" s="35"/>
    </row>
    <row r="9" spans="1:11" ht="12.75" customHeight="1">
      <c r="A9" s="58" t="s">
        <v>103</v>
      </c>
      <c r="B9" s="59" t="s">
        <v>108</v>
      </c>
      <c r="C9" s="39">
        <v>26.07</v>
      </c>
      <c r="D9" s="43" t="s">
        <v>109</v>
      </c>
      <c r="E9" s="44" t="s">
        <v>88</v>
      </c>
      <c r="F9" s="46">
        <v>1049.72</v>
      </c>
      <c r="G9" s="46">
        <v>1.23</v>
      </c>
      <c r="H9" s="41">
        <f aca="true" t="shared" si="0" ref="H9:H15">G9+(G9*C9%)</f>
        <v>1.5506609999999998</v>
      </c>
      <c r="I9" s="42">
        <f aca="true" t="shared" si="1" ref="I9:I15">F9*H9</f>
        <v>1627.75986492</v>
      </c>
      <c r="J9" s="35"/>
      <c r="K9" s="63"/>
    </row>
    <row r="10" spans="1:12" ht="12.75" customHeight="1">
      <c r="A10" s="58" t="s">
        <v>104</v>
      </c>
      <c r="B10" s="59" t="s">
        <v>218</v>
      </c>
      <c r="C10" s="39">
        <v>26.07</v>
      </c>
      <c r="D10" s="43" t="s">
        <v>206</v>
      </c>
      <c r="E10" s="44" t="s">
        <v>110</v>
      </c>
      <c r="F10" s="46">
        <f>F9*0.03*2.5</f>
        <v>78.729</v>
      </c>
      <c r="G10" s="46">
        <v>99.8</v>
      </c>
      <c r="H10" s="41">
        <f t="shared" si="0"/>
        <v>125.81786</v>
      </c>
      <c r="I10" s="42">
        <f t="shared" si="1"/>
        <v>9905.51429994</v>
      </c>
      <c r="J10" s="35"/>
      <c r="K10" s="63"/>
      <c r="L10" s="47"/>
    </row>
    <row r="11" spans="1:12" ht="12.75" customHeight="1">
      <c r="A11" s="58" t="s">
        <v>105</v>
      </c>
      <c r="B11" s="59" t="s">
        <v>208</v>
      </c>
      <c r="C11" s="39">
        <v>17.69</v>
      </c>
      <c r="D11" s="82" t="s">
        <v>207</v>
      </c>
      <c r="E11" s="44" t="s">
        <v>110</v>
      </c>
      <c r="F11" s="46">
        <f>F10*0.06</f>
        <v>4.723739999999999</v>
      </c>
      <c r="G11" s="46">
        <v>1823.96</v>
      </c>
      <c r="H11" s="41">
        <f t="shared" si="0"/>
        <v>2146.618524</v>
      </c>
      <c r="I11" s="42">
        <f t="shared" si="1"/>
        <v>10140.067786559759</v>
      </c>
      <c r="J11" s="35"/>
      <c r="K11" s="63"/>
      <c r="L11" s="47"/>
    </row>
    <row r="12" spans="1:12" ht="12.75" customHeight="1">
      <c r="A12" s="58" t="s">
        <v>148</v>
      </c>
      <c r="B12" s="59" t="s">
        <v>111</v>
      </c>
      <c r="C12" s="39">
        <v>17.69</v>
      </c>
      <c r="D12" s="43" t="s">
        <v>112</v>
      </c>
      <c r="E12" s="44" t="s">
        <v>113</v>
      </c>
      <c r="F12" s="46">
        <f>F9*0.03*40</f>
        <v>1259.664</v>
      </c>
      <c r="G12" s="46">
        <v>0.84</v>
      </c>
      <c r="H12" s="41">
        <f t="shared" si="0"/>
        <v>0.988596</v>
      </c>
      <c r="I12" s="42">
        <f t="shared" si="1"/>
        <v>1245.298791744</v>
      </c>
      <c r="J12" s="35"/>
      <c r="K12" s="63"/>
      <c r="L12" s="47"/>
    </row>
    <row r="13" spans="1:12" ht="12.75" customHeight="1">
      <c r="A13" s="57" t="s">
        <v>149</v>
      </c>
      <c r="B13" s="57" t="s">
        <v>145</v>
      </c>
      <c r="C13" s="39">
        <v>26.07</v>
      </c>
      <c r="D13" s="57" t="s">
        <v>146</v>
      </c>
      <c r="E13" s="39" t="s">
        <v>88</v>
      </c>
      <c r="F13" s="46">
        <v>1.06</v>
      </c>
      <c r="G13" s="46">
        <v>19.62</v>
      </c>
      <c r="H13" s="41">
        <f t="shared" si="0"/>
        <v>24.734934000000003</v>
      </c>
      <c r="I13" s="42">
        <f t="shared" si="1"/>
        <v>26.219030040000003</v>
      </c>
      <c r="J13" s="35"/>
      <c r="K13" s="63"/>
      <c r="L13" s="47"/>
    </row>
    <row r="14" spans="1:12" ht="12.75" customHeight="1">
      <c r="A14" s="57" t="s">
        <v>152</v>
      </c>
      <c r="B14" s="57" t="s">
        <v>145</v>
      </c>
      <c r="C14" s="39">
        <v>26.07</v>
      </c>
      <c r="D14" s="38" t="s">
        <v>147</v>
      </c>
      <c r="E14" s="39" t="s">
        <v>88</v>
      </c>
      <c r="F14" s="46">
        <v>41.5</v>
      </c>
      <c r="G14" s="46">
        <v>19.62</v>
      </c>
      <c r="H14" s="41">
        <f t="shared" si="0"/>
        <v>24.734934000000003</v>
      </c>
      <c r="I14" s="42">
        <f t="shared" si="1"/>
        <v>1026.499761</v>
      </c>
      <c r="J14" s="35"/>
      <c r="K14" s="63"/>
      <c r="L14" s="47"/>
    </row>
    <row r="15" spans="1:12" ht="12.75" customHeight="1">
      <c r="A15" s="61" t="s">
        <v>210</v>
      </c>
      <c r="B15" s="83" t="s">
        <v>174</v>
      </c>
      <c r="C15" s="39">
        <v>26.07</v>
      </c>
      <c r="D15" s="38" t="s">
        <v>172</v>
      </c>
      <c r="E15" s="39" t="s">
        <v>94</v>
      </c>
      <c r="F15" s="46">
        <v>2</v>
      </c>
      <c r="G15" s="46">
        <f>H91</f>
        <v>341.05984</v>
      </c>
      <c r="H15" s="41">
        <f t="shared" si="0"/>
        <v>429.974140288</v>
      </c>
      <c r="I15" s="42">
        <f t="shared" si="1"/>
        <v>859.948280576</v>
      </c>
      <c r="J15" s="35"/>
      <c r="K15" s="63"/>
      <c r="L15" s="47"/>
    </row>
    <row r="16" spans="1:12" ht="12.75" customHeight="1">
      <c r="A16" s="141" t="s">
        <v>102</v>
      </c>
      <c r="B16" s="141"/>
      <c r="C16" s="141"/>
      <c r="D16" s="141"/>
      <c r="E16" s="141"/>
      <c r="F16" s="141"/>
      <c r="G16" s="141"/>
      <c r="H16" s="141"/>
      <c r="I16" s="62">
        <f>SUM(I9:I15)</f>
        <v>24831.30781477976</v>
      </c>
      <c r="J16" s="35"/>
      <c r="L16" s="47"/>
    </row>
    <row r="17" spans="1:12" ht="12.75" customHeight="1">
      <c r="A17" s="37">
        <v>3</v>
      </c>
      <c r="B17" s="142" t="s">
        <v>123</v>
      </c>
      <c r="C17" s="143"/>
      <c r="D17" s="143"/>
      <c r="E17" s="143"/>
      <c r="F17" s="143"/>
      <c r="G17" s="143"/>
      <c r="H17" s="143"/>
      <c r="I17" s="144"/>
      <c r="J17" s="35"/>
      <c r="L17" s="47"/>
    </row>
    <row r="18" spans="1:12" ht="12.75" customHeight="1">
      <c r="A18" s="45" t="s">
        <v>106</v>
      </c>
      <c r="B18" s="43" t="s">
        <v>108</v>
      </c>
      <c r="C18" s="39">
        <f aca="true" t="shared" si="2" ref="C18:C24">C9</f>
        <v>26.07</v>
      </c>
      <c r="D18" s="43" t="s">
        <v>109</v>
      </c>
      <c r="E18" s="44" t="s">
        <v>88</v>
      </c>
      <c r="F18" s="46">
        <v>3652.06</v>
      </c>
      <c r="G18" s="46">
        <f>G9</f>
        <v>1.23</v>
      </c>
      <c r="H18" s="41">
        <f aca="true" t="shared" si="3" ref="H18:H24">G18+(G18*C18%)</f>
        <v>1.5506609999999998</v>
      </c>
      <c r="I18" s="42">
        <f aca="true" t="shared" si="4" ref="I18:I24">F18*H18</f>
        <v>5663.107011659999</v>
      </c>
      <c r="J18" s="35"/>
      <c r="L18" s="47"/>
    </row>
    <row r="19" spans="1:12" ht="12.75" customHeight="1">
      <c r="A19" s="58" t="s">
        <v>107</v>
      </c>
      <c r="B19" s="59" t="s">
        <v>218</v>
      </c>
      <c r="C19" s="39">
        <f t="shared" si="2"/>
        <v>26.07</v>
      </c>
      <c r="D19" s="43" t="s">
        <v>206</v>
      </c>
      <c r="E19" s="44" t="s">
        <v>110</v>
      </c>
      <c r="F19" s="46">
        <f>F18*0.03*2.5</f>
        <v>273.9045</v>
      </c>
      <c r="G19" s="46">
        <f>G10</f>
        <v>99.8</v>
      </c>
      <c r="H19" s="41">
        <f t="shared" si="3"/>
        <v>125.81786</v>
      </c>
      <c r="I19" s="42">
        <f t="shared" si="4"/>
        <v>34462.078034369995</v>
      </c>
      <c r="J19" s="35"/>
      <c r="L19" s="47"/>
    </row>
    <row r="20" spans="1:12" ht="12.75" customHeight="1">
      <c r="A20" s="58" t="s">
        <v>119</v>
      </c>
      <c r="B20" s="59" t="s">
        <v>208</v>
      </c>
      <c r="C20" s="39">
        <f t="shared" si="2"/>
        <v>17.69</v>
      </c>
      <c r="D20" s="82" t="s">
        <v>207</v>
      </c>
      <c r="E20" s="44" t="s">
        <v>110</v>
      </c>
      <c r="F20" s="46">
        <f>F19*0.06</f>
        <v>16.434269999999998</v>
      </c>
      <c r="G20" s="46">
        <v>1823.96</v>
      </c>
      <c r="H20" s="41">
        <f t="shared" si="3"/>
        <v>2146.618524</v>
      </c>
      <c r="I20" s="42">
        <f t="shared" si="4"/>
        <v>35278.10841041747</v>
      </c>
      <c r="J20" s="35"/>
      <c r="L20" s="47"/>
    </row>
    <row r="21" spans="1:11" ht="12.75" customHeight="1">
      <c r="A21" s="45" t="s">
        <v>150</v>
      </c>
      <c r="B21" s="43" t="s">
        <v>111</v>
      </c>
      <c r="C21" s="39">
        <f t="shared" si="2"/>
        <v>17.69</v>
      </c>
      <c r="D21" s="43" t="s">
        <v>112</v>
      </c>
      <c r="E21" s="44" t="s">
        <v>113</v>
      </c>
      <c r="F21" s="46">
        <f>F18*0.03*40</f>
        <v>4382.472</v>
      </c>
      <c r="G21" s="46">
        <f>G12</f>
        <v>0.84</v>
      </c>
      <c r="H21" s="41">
        <f t="shared" si="3"/>
        <v>0.988596</v>
      </c>
      <c r="I21" s="42">
        <f t="shared" si="4"/>
        <v>4332.494289312</v>
      </c>
      <c r="J21" s="35"/>
      <c r="K21" s="53"/>
    </row>
    <row r="22" spans="1:14" ht="12.75" customHeight="1">
      <c r="A22" s="57" t="s">
        <v>151</v>
      </c>
      <c r="B22" s="57" t="s">
        <v>145</v>
      </c>
      <c r="C22" s="39">
        <f t="shared" si="2"/>
        <v>26.07</v>
      </c>
      <c r="D22" s="57" t="s">
        <v>146</v>
      </c>
      <c r="E22" s="39" t="s">
        <v>88</v>
      </c>
      <c r="F22" s="46">
        <v>3.18</v>
      </c>
      <c r="G22" s="46">
        <f>G13</f>
        <v>19.62</v>
      </c>
      <c r="H22" s="41">
        <f t="shared" si="3"/>
        <v>24.734934000000003</v>
      </c>
      <c r="I22" s="42">
        <f t="shared" si="4"/>
        <v>78.65709012</v>
      </c>
      <c r="J22" s="35"/>
      <c r="K22" s="53"/>
      <c r="M22" s="54"/>
      <c r="N22" s="55"/>
    </row>
    <row r="23" spans="1:14" ht="12.75" customHeight="1">
      <c r="A23" s="57" t="s">
        <v>153</v>
      </c>
      <c r="B23" s="57" t="s">
        <v>145</v>
      </c>
      <c r="C23" s="39">
        <f t="shared" si="2"/>
        <v>26.07</v>
      </c>
      <c r="D23" s="38" t="s">
        <v>147</v>
      </c>
      <c r="E23" s="39" t="s">
        <v>88</v>
      </c>
      <c r="F23" s="46">
        <v>124.5</v>
      </c>
      <c r="G23" s="46">
        <f>G14</f>
        <v>19.62</v>
      </c>
      <c r="H23" s="41">
        <f t="shared" si="3"/>
        <v>24.734934000000003</v>
      </c>
      <c r="I23" s="42">
        <f t="shared" si="4"/>
        <v>3079.499283</v>
      </c>
      <c r="J23" s="35"/>
      <c r="K23" s="53"/>
      <c r="M23" s="54"/>
      <c r="N23" s="55"/>
    </row>
    <row r="24" spans="1:14" ht="12.75" customHeight="1">
      <c r="A24" s="61" t="s">
        <v>211</v>
      </c>
      <c r="B24" s="83" t="s">
        <v>174</v>
      </c>
      <c r="C24" s="39">
        <f t="shared" si="2"/>
        <v>26.07</v>
      </c>
      <c r="D24" s="38" t="s">
        <v>172</v>
      </c>
      <c r="E24" s="39" t="s">
        <v>94</v>
      </c>
      <c r="F24" s="46">
        <v>6</v>
      </c>
      <c r="G24" s="46">
        <f>G15</f>
        <v>341.05984</v>
      </c>
      <c r="H24" s="41">
        <f t="shared" si="3"/>
        <v>429.974140288</v>
      </c>
      <c r="I24" s="42">
        <f t="shared" si="4"/>
        <v>2579.844841728</v>
      </c>
      <c r="J24" s="35"/>
      <c r="K24" s="53"/>
      <c r="M24" s="54"/>
      <c r="N24" s="55"/>
    </row>
    <row r="25" spans="1:14" ht="12.75" customHeight="1">
      <c r="A25" s="141" t="s">
        <v>102</v>
      </c>
      <c r="B25" s="141"/>
      <c r="C25" s="141"/>
      <c r="D25" s="141"/>
      <c r="E25" s="141"/>
      <c r="F25" s="141"/>
      <c r="G25" s="141"/>
      <c r="H25" s="141"/>
      <c r="I25" s="62">
        <f>SUM(I18:I24)</f>
        <v>85473.78896060748</v>
      </c>
      <c r="J25" s="35"/>
      <c r="K25" s="53"/>
      <c r="M25" s="54"/>
      <c r="N25" s="55"/>
    </row>
    <row r="26" spans="1:14" ht="12.75" customHeight="1">
      <c r="A26" s="37">
        <v>4</v>
      </c>
      <c r="B26" s="142" t="s">
        <v>127</v>
      </c>
      <c r="C26" s="143"/>
      <c r="D26" s="143"/>
      <c r="E26" s="143"/>
      <c r="F26" s="143"/>
      <c r="G26" s="143"/>
      <c r="H26" s="143"/>
      <c r="I26" s="144"/>
      <c r="J26" s="35"/>
      <c r="K26" s="53"/>
      <c r="M26" s="54"/>
      <c r="N26" s="55"/>
    </row>
    <row r="27" spans="1:14" ht="12.75" customHeight="1">
      <c r="A27" s="45" t="s">
        <v>120</v>
      </c>
      <c r="B27" s="43" t="s">
        <v>108</v>
      </c>
      <c r="C27" s="39">
        <f aca="true" t="shared" si="5" ref="C27:C33">C18</f>
        <v>26.07</v>
      </c>
      <c r="D27" s="43" t="s">
        <v>109</v>
      </c>
      <c r="E27" s="44" t="s">
        <v>88</v>
      </c>
      <c r="F27" s="46">
        <v>1049.72</v>
      </c>
      <c r="G27" s="46">
        <f>G9</f>
        <v>1.23</v>
      </c>
      <c r="H27" s="41">
        <f aca="true" t="shared" si="6" ref="H27:H33">G27+(G27*C27%)</f>
        <v>1.5506609999999998</v>
      </c>
      <c r="I27" s="42">
        <f aca="true" t="shared" si="7" ref="I27:I33">F27*H27</f>
        <v>1627.75986492</v>
      </c>
      <c r="J27" s="35"/>
      <c r="K27" s="53"/>
      <c r="M27" s="54"/>
      <c r="N27" s="55"/>
    </row>
    <row r="28" spans="1:14" ht="12.75" customHeight="1">
      <c r="A28" s="58" t="s">
        <v>121</v>
      </c>
      <c r="B28" s="59" t="s">
        <v>218</v>
      </c>
      <c r="C28" s="39">
        <f t="shared" si="5"/>
        <v>26.07</v>
      </c>
      <c r="D28" s="43" t="s">
        <v>206</v>
      </c>
      <c r="E28" s="44" t="s">
        <v>110</v>
      </c>
      <c r="F28" s="46">
        <f>F27*0.03*2.5</f>
        <v>78.729</v>
      </c>
      <c r="G28" s="46">
        <f>G10</f>
        <v>99.8</v>
      </c>
      <c r="H28" s="41">
        <f t="shared" si="6"/>
        <v>125.81786</v>
      </c>
      <c r="I28" s="42">
        <f t="shared" si="7"/>
        <v>9905.51429994</v>
      </c>
      <c r="J28" s="35"/>
      <c r="K28" s="53"/>
      <c r="M28" s="54"/>
      <c r="N28" s="55"/>
    </row>
    <row r="29" spans="1:14" ht="12.75" customHeight="1">
      <c r="A29" s="58" t="s">
        <v>122</v>
      </c>
      <c r="B29" s="59" t="s">
        <v>208</v>
      </c>
      <c r="C29" s="39">
        <f t="shared" si="5"/>
        <v>17.69</v>
      </c>
      <c r="D29" s="82" t="s">
        <v>207</v>
      </c>
      <c r="E29" s="44" t="s">
        <v>110</v>
      </c>
      <c r="F29" s="46">
        <f>F28*0.06</f>
        <v>4.723739999999999</v>
      </c>
      <c r="G29" s="46">
        <v>1823.96</v>
      </c>
      <c r="H29" s="41">
        <f t="shared" si="6"/>
        <v>2146.618524</v>
      </c>
      <c r="I29" s="42">
        <f t="shared" si="7"/>
        <v>10140.067786559759</v>
      </c>
      <c r="J29" s="35"/>
      <c r="K29" s="53"/>
      <c r="M29" s="54"/>
      <c r="N29" s="55"/>
    </row>
    <row r="30" spans="1:14" ht="12.75" customHeight="1">
      <c r="A30" s="45" t="s">
        <v>154</v>
      </c>
      <c r="B30" s="43" t="s">
        <v>111</v>
      </c>
      <c r="C30" s="39">
        <f t="shared" si="5"/>
        <v>17.69</v>
      </c>
      <c r="D30" s="43" t="s">
        <v>112</v>
      </c>
      <c r="E30" s="44" t="s">
        <v>113</v>
      </c>
      <c r="F30" s="46">
        <f>F27*0.03*40</f>
        <v>1259.664</v>
      </c>
      <c r="G30" s="46">
        <f>G12</f>
        <v>0.84</v>
      </c>
      <c r="H30" s="41">
        <f t="shared" si="6"/>
        <v>0.988596</v>
      </c>
      <c r="I30" s="42">
        <f t="shared" si="7"/>
        <v>1245.298791744</v>
      </c>
      <c r="J30" s="35"/>
      <c r="K30" s="53"/>
      <c r="M30" s="54"/>
      <c r="N30" s="55"/>
    </row>
    <row r="31" spans="1:14" ht="12.75" customHeight="1">
      <c r="A31" s="57" t="s">
        <v>155</v>
      </c>
      <c r="B31" s="57" t="s">
        <v>145</v>
      </c>
      <c r="C31" s="39">
        <f t="shared" si="5"/>
        <v>26.07</v>
      </c>
      <c r="D31" s="57" t="s">
        <v>146</v>
      </c>
      <c r="E31" s="39" t="s">
        <v>88</v>
      </c>
      <c r="F31" s="46">
        <v>1.06</v>
      </c>
      <c r="G31" s="46">
        <f>G13</f>
        <v>19.62</v>
      </c>
      <c r="H31" s="41">
        <f t="shared" si="6"/>
        <v>24.734934000000003</v>
      </c>
      <c r="I31" s="42">
        <f t="shared" si="7"/>
        <v>26.219030040000003</v>
      </c>
      <c r="J31" s="35"/>
      <c r="K31" s="53"/>
      <c r="M31" s="54"/>
      <c r="N31" s="55"/>
    </row>
    <row r="32" spans="1:14" ht="12.75" customHeight="1">
      <c r="A32" s="57" t="s">
        <v>156</v>
      </c>
      <c r="B32" s="57" t="s">
        <v>145</v>
      </c>
      <c r="C32" s="39">
        <f t="shared" si="5"/>
        <v>26.07</v>
      </c>
      <c r="D32" s="38" t="s">
        <v>147</v>
      </c>
      <c r="E32" s="39" t="s">
        <v>88</v>
      </c>
      <c r="F32" s="46">
        <v>41.5</v>
      </c>
      <c r="G32" s="46">
        <f>G14</f>
        <v>19.62</v>
      </c>
      <c r="H32" s="41">
        <f t="shared" si="6"/>
        <v>24.734934000000003</v>
      </c>
      <c r="I32" s="42">
        <f t="shared" si="7"/>
        <v>1026.499761</v>
      </c>
      <c r="J32" s="35"/>
      <c r="K32" s="53"/>
      <c r="M32" s="54"/>
      <c r="N32" s="55"/>
    </row>
    <row r="33" spans="1:14" ht="12.75" customHeight="1">
      <c r="A33" s="61" t="s">
        <v>212</v>
      </c>
      <c r="B33" s="83" t="s">
        <v>174</v>
      </c>
      <c r="C33" s="39">
        <f t="shared" si="5"/>
        <v>26.07</v>
      </c>
      <c r="D33" s="38" t="s">
        <v>172</v>
      </c>
      <c r="E33" s="39" t="s">
        <v>94</v>
      </c>
      <c r="F33" s="46">
        <v>2</v>
      </c>
      <c r="G33" s="46">
        <f>G15</f>
        <v>341.05984</v>
      </c>
      <c r="H33" s="41">
        <f t="shared" si="6"/>
        <v>429.974140288</v>
      </c>
      <c r="I33" s="42">
        <f t="shared" si="7"/>
        <v>859.948280576</v>
      </c>
      <c r="J33" s="35"/>
      <c r="K33" s="53"/>
      <c r="M33" s="54"/>
      <c r="N33" s="55"/>
    </row>
    <row r="34" spans="1:14" ht="12.75" customHeight="1">
      <c r="A34" s="141" t="s">
        <v>102</v>
      </c>
      <c r="B34" s="141"/>
      <c r="C34" s="141"/>
      <c r="D34" s="141"/>
      <c r="E34" s="141"/>
      <c r="F34" s="141"/>
      <c r="G34" s="141"/>
      <c r="H34" s="141"/>
      <c r="I34" s="62">
        <f>SUM(I27:I33)</f>
        <v>24831.30781477976</v>
      </c>
      <c r="J34" s="35"/>
      <c r="K34" s="53"/>
      <c r="M34" s="54"/>
      <c r="N34" s="55"/>
    </row>
    <row r="35" spans="1:14" ht="12.75" customHeight="1">
      <c r="A35" s="37">
        <v>5</v>
      </c>
      <c r="B35" s="142" t="s">
        <v>131</v>
      </c>
      <c r="C35" s="143"/>
      <c r="D35" s="143"/>
      <c r="E35" s="143"/>
      <c r="F35" s="143"/>
      <c r="G35" s="143"/>
      <c r="H35" s="143"/>
      <c r="I35" s="144"/>
      <c r="J35" s="35"/>
      <c r="K35" s="53"/>
      <c r="M35" s="54"/>
      <c r="N35" s="55"/>
    </row>
    <row r="36" spans="1:14" ht="12.75" customHeight="1">
      <c r="A36" s="45" t="s">
        <v>124</v>
      </c>
      <c r="B36" s="43" t="s">
        <v>108</v>
      </c>
      <c r="C36" s="39">
        <f aca="true" t="shared" si="8" ref="C36:C42">C27</f>
        <v>26.07</v>
      </c>
      <c r="D36" s="43" t="s">
        <v>109</v>
      </c>
      <c r="E36" s="44" t="s">
        <v>88</v>
      </c>
      <c r="F36" s="46">
        <v>2051.98</v>
      </c>
      <c r="G36" s="46">
        <f>G27</f>
        <v>1.23</v>
      </c>
      <c r="H36" s="41">
        <f aca="true" t="shared" si="9" ref="H36:H42">G36+(G36*C36%)</f>
        <v>1.5506609999999998</v>
      </c>
      <c r="I36" s="42">
        <f aca="true" t="shared" si="10" ref="I36:I42">F36*H36</f>
        <v>3181.92535878</v>
      </c>
      <c r="J36" s="35"/>
      <c r="K36" s="53"/>
      <c r="M36" s="54"/>
      <c r="N36" s="55"/>
    </row>
    <row r="37" spans="1:14" ht="12.75" customHeight="1">
      <c r="A37" s="58" t="s">
        <v>125</v>
      </c>
      <c r="B37" s="59" t="s">
        <v>218</v>
      </c>
      <c r="C37" s="39">
        <f t="shared" si="8"/>
        <v>26.07</v>
      </c>
      <c r="D37" s="43" t="s">
        <v>206</v>
      </c>
      <c r="E37" s="44" t="s">
        <v>110</v>
      </c>
      <c r="F37" s="46">
        <f>F36*0.03*2.5</f>
        <v>153.89849999999998</v>
      </c>
      <c r="G37" s="46">
        <f>G28</f>
        <v>99.8</v>
      </c>
      <c r="H37" s="41">
        <f t="shared" si="9"/>
        <v>125.81786</v>
      </c>
      <c r="I37" s="42">
        <f t="shared" si="10"/>
        <v>19363.179927209996</v>
      </c>
      <c r="J37" s="35"/>
      <c r="K37" s="53"/>
      <c r="M37" s="54"/>
      <c r="N37" s="55"/>
    </row>
    <row r="38" spans="1:14" ht="12.75" customHeight="1">
      <c r="A38" s="58" t="s">
        <v>126</v>
      </c>
      <c r="B38" s="59" t="s">
        <v>208</v>
      </c>
      <c r="C38" s="39">
        <f t="shared" si="8"/>
        <v>17.69</v>
      </c>
      <c r="D38" s="82" t="s">
        <v>207</v>
      </c>
      <c r="E38" s="44" t="s">
        <v>110</v>
      </c>
      <c r="F38" s="46">
        <f>F37*0.06</f>
        <v>9.233909999999998</v>
      </c>
      <c r="G38" s="46">
        <v>1823.96</v>
      </c>
      <c r="H38" s="41">
        <f t="shared" si="9"/>
        <v>2146.618524</v>
      </c>
      <c r="I38" s="42">
        <f t="shared" si="10"/>
        <v>19821.682254948835</v>
      </c>
      <c r="J38" s="35"/>
      <c r="K38" s="53"/>
      <c r="M38" s="54"/>
      <c r="N38" s="55"/>
    </row>
    <row r="39" spans="1:14" ht="12.75" customHeight="1">
      <c r="A39" s="45" t="s">
        <v>157</v>
      </c>
      <c r="B39" s="43" t="s">
        <v>111</v>
      </c>
      <c r="C39" s="39">
        <f t="shared" si="8"/>
        <v>17.69</v>
      </c>
      <c r="D39" s="43" t="s">
        <v>112</v>
      </c>
      <c r="E39" s="44" t="s">
        <v>113</v>
      </c>
      <c r="F39" s="46">
        <f>F36*0.03*40</f>
        <v>2462.3759999999997</v>
      </c>
      <c r="G39" s="46">
        <f>G30</f>
        <v>0.84</v>
      </c>
      <c r="H39" s="41">
        <f t="shared" si="9"/>
        <v>0.988596</v>
      </c>
      <c r="I39" s="42">
        <f t="shared" si="10"/>
        <v>2434.295064096</v>
      </c>
      <c r="J39" s="35"/>
      <c r="K39" s="53"/>
      <c r="M39" s="54"/>
      <c r="N39" s="55"/>
    </row>
    <row r="40" spans="1:14" ht="12.75" customHeight="1">
      <c r="A40" s="57" t="s">
        <v>158</v>
      </c>
      <c r="B40" s="57" t="s">
        <v>145</v>
      </c>
      <c r="C40" s="39">
        <f t="shared" si="8"/>
        <v>26.07</v>
      </c>
      <c r="D40" s="57" t="s">
        <v>146</v>
      </c>
      <c r="E40" s="39" t="s">
        <v>88</v>
      </c>
      <c r="F40" s="46">
        <v>2.12</v>
      </c>
      <c r="G40" s="46">
        <f>G31</f>
        <v>19.62</v>
      </c>
      <c r="H40" s="41">
        <f t="shared" si="9"/>
        <v>24.734934000000003</v>
      </c>
      <c r="I40" s="42">
        <f t="shared" si="10"/>
        <v>52.43806008000001</v>
      </c>
      <c r="J40" s="35"/>
      <c r="K40" s="53"/>
      <c r="M40" s="54"/>
      <c r="N40" s="55"/>
    </row>
    <row r="41" spans="1:14" ht="12.75" customHeight="1">
      <c r="A41" s="57" t="s">
        <v>159</v>
      </c>
      <c r="B41" s="57" t="s">
        <v>145</v>
      </c>
      <c r="C41" s="39">
        <f t="shared" si="8"/>
        <v>26.07</v>
      </c>
      <c r="D41" s="38" t="s">
        <v>147</v>
      </c>
      <c r="E41" s="39" t="s">
        <v>88</v>
      </c>
      <c r="F41" s="46">
        <v>83</v>
      </c>
      <c r="G41" s="46">
        <f>G32</f>
        <v>19.62</v>
      </c>
      <c r="H41" s="41">
        <f t="shared" si="9"/>
        <v>24.734934000000003</v>
      </c>
      <c r="I41" s="42">
        <f t="shared" si="10"/>
        <v>2052.999522</v>
      </c>
      <c r="J41" s="35"/>
      <c r="K41" s="53"/>
      <c r="M41" s="54"/>
      <c r="N41" s="55"/>
    </row>
    <row r="42" spans="1:14" ht="12.75" customHeight="1">
      <c r="A42" s="61" t="s">
        <v>213</v>
      </c>
      <c r="B42" s="83" t="s">
        <v>174</v>
      </c>
      <c r="C42" s="39">
        <f t="shared" si="8"/>
        <v>26.07</v>
      </c>
      <c r="D42" s="38" t="s">
        <v>172</v>
      </c>
      <c r="E42" s="39" t="s">
        <v>94</v>
      </c>
      <c r="F42" s="46">
        <v>4</v>
      </c>
      <c r="G42" s="46">
        <f>G33</f>
        <v>341.05984</v>
      </c>
      <c r="H42" s="41">
        <f t="shared" si="9"/>
        <v>429.974140288</v>
      </c>
      <c r="I42" s="42">
        <f t="shared" si="10"/>
        <v>1719.896561152</v>
      </c>
      <c r="J42" s="35"/>
      <c r="K42" s="53"/>
      <c r="M42" s="54"/>
      <c r="N42" s="55"/>
    </row>
    <row r="43" spans="1:14" ht="12.75" customHeight="1">
      <c r="A43" s="141" t="s">
        <v>102</v>
      </c>
      <c r="B43" s="141"/>
      <c r="C43" s="141"/>
      <c r="D43" s="141"/>
      <c r="E43" s="141"/>
      <c r="F43" s="141"/>
      <c r="G43" s="141"/>
      <c r="H43" s="141"/>
      <c r="I43" s="62">
        <f>SUM(I36:I42)</f>
        <v>48626.416748266834</v>
      </c>
      <c r="J43" s="35"/>
      <c r="K43" s="53"/>
      <c r="M43" s="54"/>
      <c r="N43" s="55"/>
    </row>
    <row r="44" spans="1:14" ht="12.75" customHeight="1">
      <c r="A44" s="37">
        <v>6</v>
      </c>
      <c r="B44" s="142" t="s">
        <v>135</v>
      </c>
      <c r="C44" s="143"/>
      <c r="D44" s="143"/>
      <c r="E44" s="143"/>
      <c r="F44" s="143"/>
      <c r="G44" s="143"/>
      <c r="H44" s="143"/>
      <c r="I44" s="144"/>
      <c r="J44" s="35"/>
      <c r="K44" s="53"/>
      <c r="M44" s="54"/>
      <c r="N44" s="55"/>
    </row>
    <row r="45" spans="1:14" ht="12.75" customHeight="1">
      <c r="A45" s="45" t="s">
        <v>128</v>
      </c>
      <c r="B45" s="43" t="s">
        <v>108</v>
      </c>
      <c r="C45" s="39">
        <f aca="true" t="shared" si="11" ref="C45:C51">C36</f>
        <v>26.07</v>
      </c>
      <c r="D45" s="43" t="s">
        <v>109</v>
      </c>
      <c r="E45" s="44" t="s">
        <v>88</v>
      </c>
      <c r="F45" s="46">
        <v>2186.58</v>
      </c>
      <c r="G45" s="46">
        <f>G36</f>
        <v>1.23</v>
      </c>
      <c r="H45" s="41">
        <f aca="true" t="shared" si="12" ref="H45:H51">G45+(G45*C45%)</f>
        <v>1.5506609999999998</v>
      </c>
      <c r="I45" s="42">
        <f aca="true" t="shared" si="13" ref="I45:I51">F45*H45</f>
        <v>3390.6443293799994</v>
      </c>
      <c r="J45" s="35"/>
      <c r="K45" s="53"/>
      <c r="M45" s="54"/>
      <c r="N45" s="55"/>
    </row>
    <row r="46" spans="1:14" ht="12.75" customHeight="1">
      <c r="A46" s="58" t="s">
        <v>129</v>
      </c>
      <c r="B46" s="59" t="s">
        <v>218</v>
      </c>
      <c r="C46" s="39">
        <f t="shared" si="11"/>
        <v>26.07</v>
      </c>
      <c r="D46" s="43" t="s">
        <v>206</v>
      </c>
      <c r="E46" s="44" t="s">
        <v>110</v>
      </c>
      <c r="F46" s="46">
        <f>F45*0.03*2.5</f>
        <v>163.99349999999998</v>
      </c>
      <c r="G46" s="46">
        <f>G37</f>
        <v>99.8</v>
      </c>
      <c r="H46" s="41">
        <f t="shared" si="12"/>
        <v>125.81786</v>
      </c>
      <c r="I46" s="42">
        <f t="shared" si="13"/>
        <v>20633.311223909997</v>
      </c>
      <c r="J46" s="35"/>
      <c r="L46" s="47"/>
      <c r="N46" s="56"/>
    </row>
    <row r="47" spans="1:14" ht="12.75" customHeight="1">
      <c r="A47" s="58" t="s">
        <v>130</v>
      </c>
      <c r="B47" s="59" t="s">
        <v>208</v>
      </c>
      <c r="C47" s="39">
        <f t="shared" si="11"/>
        <v>17.69</v>
      </c>
      <c r="D47" s="82" t="s">
        <v>207</v>
      </c>
      <c r="E47" s="44" t="s">
        <v>110</v>
      </c>
      <c r="F47" s="46">
        <f>F46*0.06</f>
        <v>9.839609999999999</v>
      </c>
      <c r="G47" s="46">
        <v>1823.96</v>
      </c>
      <c r="H47" s="41">
        <f t="shared" si="12"/>
        <v>2146.618524</v>
      </c>
      <c r="I47" s="42">
        <f t="shared" si="13"/>
        <v>21121.889094935636</v>
      </c>
      <c r="J47" s="35"/>
      <c r="L47" s="47"/>
      <c r="N47" s="56"/>
    </row>
    <row r="48" spans="1:12" ht="12.75" customHeight="1">
      <c r="A48" s="45" t="s">
        <v>160</v>
      </c>
      <c r="B48" s="43" t="s">
        <v>111</v>
      </c>
      <c r="C48" s="39">
        <f t="shared" si="11"/>
        <v>17.69</v>
      </c>
      <c r="D48" s="43" t="s">
        <v>112</v>
      </c>
      <c r="E48" s="44" t="s">
        <v>113</v>
      </c>
      <c r="F48" s="46">
        <f>F45*0.03*40</f>
        <v>2623.8959999999997</v>
      </c>
      <c r="G48" s="46">
        <f>G39</f>
        <v>0.84</v>
      </c>
      <c r="H48" s="41">
        <f t="shared" si="12"/>
        <v>0.988596</v>
      </c>
      <c r="I48" s="42">
        <f t="shared" si="13"/>
        <v>2593.973090016</v>
      </c>
      <c r="J48" s="35"/>
      <c r="L48" s="47"/>
    </row>
    <row r="49" spans="1:10" ht="12.75" customHeight="1">
      <c r="A49" s="57" t="s">
        <v>161</v>
      </c>
      <c r="B49" s="57" t="s">
        <v>145</v>
      </c>
      <c r="C49" s="39">
        <f t="shared" si="11"/>
        <v>26.07</v>
      </c>
      <c r="D49" s="57" t="s">
        <v>146</v>
      </c>
      <c r="E49" s="39" t="s">
        <v>88</v>
      </c>
      <c r="F49" s="46">
        <v>2.12</v>
      </c>
      <c r="G49" s="46">
        <f>G40</f>
        <v>19.62</v>
      </c>
      <c r="H49" s="41">
        <f t="shared" si="12"/>
        <v>24.734934000000003</v>
      </c>
      <c r="I49" s="42">
        <f t="shared" si="13"/>
        <v>52.43806008000001</v>
      </c>
      <c r="J49" s="35"/>
    </row>
    <row r="50" spans="1:10" ht="12.75" customHeight="1">
      <c r="A50" s="57" t="s">
        <v>162</v>
      </c>
      <c r="B50" s="57" t="s">
        <v>145</v>
      </c>
      <c r="C50" s="39">
        <f t="shared" si="11"/>
        <v>26.07</v>
      </c>
      <c r="D50" s="38" t="s">
        <v>147</v>
      </c>
      <c r="E50" s="39" t="s">
        <v>88</v>
      </c>
      <c r="F50" s="46">
        <v>83</v>
      </c>
      <c r="G50" s="46">
        <f>G41</f>
        <v>19.62</v>
      </c>
      <c r="H50" s="41">
        <f t="shared" si="12"/>
        <v>24.734934000000003</v>
      </c>
      <c r="I50" s="42">
        <f t="shared" si="13"/>
        <v>2052.999522</v>
      </c>
      <c r="J50" s="35"/>
    </row>
    <row r="51" spans="1:10" ht="12.75" customHeight="1">
      <c r="A51" s="61" t="s">
        <v>214</v>
      </c>
      <c r="B51" s="83" t="s">
        <v>174</v>
      </c>
      <c r="C51" s="39">
        <f t="shared" si="11"/>
        <v>26.07</v>
      </c>
      <c r="D51" s="38" t="s">
        <v>172</v>
      </c>
      <c r="E51" s="39" t="s">
        <v>94</v>
      </c>
      <c r="F51" s="46">
        <v>4</v>
      </c>
      <c r="G51" s="46">
        <f>G42</f>
        <v>341.05984</v>
      </c>
      <c r="H51" s="41">
        <f t="shared" si="12"/>
        <v>429.974140288</v>
      </c>
      <c r="I51" s="42">
        <f t="shared" si="13"/>
        <v>1719.896561152</v>
      </c>
      <c r="J51" s="35"/>
    </row>
    <row r="52" spans="1:10" ht="12.75" customHeight="1">
      <c r="A52" s="141" t="s">
        <v>102</v>
      </c>
      <c r="B52" s="141"/>
      <c r="C52" s="141"/>
      <c r="D52" s="141"/>
      <c r="E52" s="141"/>
      <c r="F52" s="141"/>
      <c r="G52" s="141"/>
      <c r="H52" s="141"/>
      <c r="I52" s="62">
        <f>SUM(I45:I51)</f>
        <v>51565.151881473634</v>
      </c>
      <c r="J52" s="35"/>
    </row>
    <row r="53" spans="1:10" ht="12.75" customHeight="1">
      <c r="A53" s="37">
        <v>7</v>
      </c>
      <c r="B53" s="142" t="s">
        <v>142</v>
      </c>
      <c r="C53" s="143"/>
      <c r="D53" s="143"/>
      <c r="E53" s="143"/>
      <c r="F53" s="143"/>
      <c r="G53" s="143"/>
      <c r="H53" s="143"/>
      <c r="I53" s="144"/>
      <c r="J53" s="35"/>
    </row>
    <row r="54" spans="1:10" ht="12.75" customHeight="1">
      <c r="A54" s="45" t="s">
        <v>132</v>
      </c>
      <c r="B54" s="43" t="s">
        <v>108</v>
      </c>
      <c r="C54" s="39">
        <f>C45</f>
        <v>26.07</v>
      </c>
      <c r="D54" s="43" t="s">
        <v>109</v>
      </c>
      <c r="E54" s="44" t="s">
        <v>88</v>
      </c>
      <c r="F54" s="46">
        <v>2106.12</v>
      </c>
      <c r="G54" s="46">
        <f>G45</f>
        <v>1.23</v>
      </c>
      <c r="H54" s="41">
        <f aca="true" t="shared" si="14" ref="H54:H60">G54+(G54*C54%)</f>
        <v>1.5506609999999998</v>
      </c>
      <c r="I54" s="42">
        <f aca="true" t="shared" si="15" ref="I54:I60">F54*H54</f>
        <v>3265.8781453199995</v>
      </c>
      <c r="J54" s="35"/>
    </row>
    <row r="55" spans="1:10" ht="12.75" customHeight="1">
      <c r="A55" s="58" t="s">
        <v>133</v>
      </c>
      <c r="B55" s="59" t="s">
        <v>218</v>
      </c>
      <c r="C55" s="39">
        <f>C46</f>
        <v>26.07</v>
      </c>
      <c r="D55" s="43" t="s">
        <v>206</v>
      </c>
      <c r="E55" s="44" t="s">
        <v>110</v>
      </c>
      <c r="F55" s="46">
        <f>F54*0.03*2.5</f>
        <v>157.95899999999997</v>
      </c>
      <c r="G55" s="46">
        <f>G46</f>
        <v>99.8</v>
      </c>
      <c r="H55" s="41">
        <f t="shared" si="14"/>
        <v>125.81786</v>
      </c>
      <c r="I55" s="42">
        <f t="shared" si="15"/>
        <v>19874.063347739997</v>
      </c>
      <c r="J55" s="35"/>
    </row>
    <row r="56" spans="1:10" ht="12.75" customHeight="1">
      <c r="A56" s="58" t="s">
        <v>134</v>
      </c>
      <c r="B56" s="59" t="s">
        <v>208</v>
      </c>
      <c r="C56" s="39">
        <f>C47</f>
        <v>17.69</v>
      </c>
      <c r="D56" s="82" t="s">
        <v>207</v>
      </c>
      <c r="E56" s="44" t="s">
        <v>110</v>
      </c>
      <c r="F56" s="46">
        <f>F55*0.06</f>
        <v>9.477539999999998</v>
      </c>
      <c r="G56" s="46">
        <v>1823.96</v>
      </c>
      <c r="H56" s="41">
        <f t="shared" si="14"/>
        <v>2146.618524</v>
      </c>
      <c r="I56" s="42">
        <f t="shared" si="15"/>
        <v>20344.662925950954</v>
      </c>
      <c r="J56" s="35"/>
    </row>
    <row r="57" spans="1:10" ht="12.75" customHeight="1">
      <c r="A57" s="45" t="s">
        <v>163</v>
      </c>
      <c r="B57" s="43" t="s">
        <v>111</v>
      </c>
      <c r="C57" s="39">
        <v>17.69</v>
      </c>
      <c r="D57" s="43" t="s">
        <v>112</v>
      </c>
      <c r="E57" s="44" t="s">
        <v>113</v>
      </c>
      <c r="F57" s="46">
        <f>F54*0.03*40</f>
        <v>2527.3439999999996</v>
      </c>
      <c r="G57" s="46">
        <f>G48</f>
        <v>0.84</v>
      </c>
      <c r="H57" s="41">
        <f t="shared" si="14"/>
        <v>0.988596</v>
      </c>
      <c r="I57" s="42">
        <f t="shared" si="15"/>
        <v>2498.5221690239996</v>
      </c>
      <c r="J57" s="35"/>
    </row>
    <row r="58" spans="1:10" ht="12.75" customHeight="1">
      <c r="A58" s="57" t="s">
        <v>164</v>
      </c>
      <c r="B58" s="57" t="s">
        <v>145</v>
      </c>
      <c r="C58" s="39">
        <f>C49</f>
        <v>26.07</v>
      </c>
      <c r="D58" s="57" t="s">
        <v>146</v>
      </c>
      <c r="E58" s="39" t="s">
        <v>88</v>
      </c>
      <c r="F58" s="46">
        <v>2.12</v>
      </c>
      <c r="G58" s="46">
        <f>G49</f>
        <v>19.62</v>
      </c>
      <c r="H58" s="41">
        <f t="shared" si="14"/>
        <v>24.734934000000003</v>
      </c>
      <c r="I58" s="42">
        <f t="shared" si="15"/>
        <v>52.43806008000001</v>
      </c>
      <c r="J58" s="35"/>
    </row>
    <row r="59" spans="1:10" ht="12.75" customHeight="1">
      <c r="A59" s="57" t="s">
        <v>165</v>
      </c>
      <c r="B59" s="57" t="s">
        <v>145</v>
      </c>
      <c r="C59" s="39">
        <f>C50</f>
        <v>26.07</v>
      </c>
      <c r="D59" s="38" t="s">
        <v>147</v>
      </c>
      <c r="E59" s="39" t="s">
        <v>88</v>
      </c>
      <c r="F59" s="46">
        <v>83</v>
      </c>
      <c r="G59" s="46">
        <f>G50</f>
        <v>19.62</v>
      </c>
      <c r="H59" s="41">
        <f t="shared" si="14"/>
        <v>24.734934000000003</v>
      </c>
      <c r="I59" s="42">
        <f t="shared" si="15"/>
        <v>2052.999522</v>
      </c>
      <c r="J59" s="35"/>
    </row>
    <row r="60" spans="1:10" ht="12.75" customHeight="1">
      <c r="A60" s="61" t="s">
        <v>215</v>
      </c>
      <c r="B60" s="83" t="s">
        <v>174</v>
      </c>
      <c r="C60" s="39">
        <f>C51</f>
        <v>26.07</v>
      </c>
      <c r="D60" s="38" t="s">
        <v>172</v>
      </c>
      <c r="E60" s="39" t="s">
        <v>94</v>
      </c>
      <c r="F60" s="46">
        <v>4</v>
      </c>
      <c r="G60" s="46">
        <f>G51</f>
        <v>341.05984</v>
      </c>
      <c r="H60" s="41">
        <f t="shared" si="14"/>
        <v>429.974140288</v>
      </c>
      <c r="I60" s="42">
        <f t="shared" si="15"/>
        <v>1719.896561152</v>
      </c>
      <c r="J60" s="35"/>
    </row>
    <row r="61" spans="1:10" ht="12.75" customHeight="1">
      <c r="A61" s="141" t="s">
        <v>102</v>
      </c>
      <c r="B61" s="141"/>
      <c r="C61" s="141"/>
      <c r="D61" s="141"/>
      <c r="E61" s="141"/>
      <c r="F61" s="141"/>
      <c r="G61" s="141"/>
      <c r="H61" s="141"/>
      <c r="I61" s="62">
        <f>SUM(I54:I60)</f>
        <v>49808.460731266954</v>
      </c>
      <c r="J61" s="35"/>
    </row>
    <row r="62" spans="1:10" ht="12.75" customHeight="1">
      <c r="A62" s="37">
        <v>8</v>
      </c>
      <c r="B62" s="142" t="s">
        <v>143</v>
      </c>
      <c r="C62" s="143"/>
      <c r="D62" s="143"/>
      <c r="E62" s="143"/>
      <c r="F62" s="143"/>
      <c r="G62" s="143"/>
      <c r="H62" s="143"/>
      <c r="I62" s="144"/>
      <c r="J62" s="35"/>
    </row>
    <row r="63" spans="1:10" ht="12.75" customHeight="1">
      <c r="A63" s="45" t="s">
        <v>136</v>
      </c>
      <c r="B63" s="43" t="s">
        <v>108</v>
      </c>
      <c r="C63" s="39">
        <f aca="true" t="shared" si="16" ref="C63:C69">C54</f>
        <v>26.07</v>
      </c>
      <c r="D63" s="43" t="s">
        <v>109</v>
      </c>
      <c r="E63" s="44" t="s">
        <v>88</v>
      </c>
      <c r="F63" s="46">
        <v>2097.2</v>
      </c>
      <c r="G63" s="46">
        <f>G54</f>
        <v>1.23</v>
      </c>
      <c r="H63" s="41">
        <f aca="true" t="shared" si="17" ref="H63:H69">G63+(G63*C63%)</f>
        <v>1.5506609999999998</v>
      </c>
      <c r="I63" s="42">
        <f aca="true" t="shared" si="18" ref="I63:I69">F63*H63</f>
        <v>3252.0462491999992</v>
      </c>
      <c r="J63" s="35"/>
    </row>
    <row r="64" spans="1:10" ht="12.75" customHeight="1">
      <c r="A64" s="58" t="s">
        <v>137</v>
      </c>
      <c r="B64" s="59" t="s">
        <v>218</v>
      </c>
      <c r="C64" s="39">
        <f t="shared" si="16"/>
        <v>26.07</v>
      </c>
      <c r="D64" s="43" t="s">
        <v>206</v>
      </c>
      <c r="E64" s="44" t="s">
        <v>110</v>
      </c>
      <c r="F64" s="46">
        <f>F63*0.03*2.5</f>
        <v>157.28999999999996</v>
      </c>
      <c r="G64" s="46">
        <f>G55</f>
        <v>99.8</v>
      </c>
      <c r="H64" s="41">
        <f t="shared" si="17"/>
        <v>125.81786</v>
      </c>
      <c r="I64" s="42">
        <f t="shared" si="18"/>
        <v>19789.891199399994</v>
      </c>
      <c r="J64" s="35"/>
    </row>
    <row r="65" spans="1:10" ht="12.75" customHeight="1">
      <c r="A65" s="58" t="s">
        <v>138</v>
      </c>
      <c r="B65" s="59" t="s">
        <v>208</v>
      </c>
      <c r="C65" s="39">
        <f t="shared" si="16"/>
        <v>17.69</v>
      </c>
      <c r="D65" s="82" t="s">
        <v>207</v>
      </c>
      <c r="E65" s="44" t="s">
        <v>110</v>
      </c>
      <c r="F65" s="46">
        <f>F64*0.06</f>
        <v>9.437399999999997</v>
      </c>
      <c r="G65" s="46">
        <v>1823.96</v>
      </c>
      <c r="H65" s="41">
        <f t="shared" si="17"/>
        <v>2146.618524</v>
      </c>
      <c r="I65" s="42">
        <f t="shared" si="18"/>
        <v>20258.49765839759</v>
      </c>
      <c r="J65" s="35"/>
    </row>
    <row r="66" spans="1:10" ht="12.75" customHeight="1">
      <c r="A66" s="45" t="s">
        <v>166</v>
      </c>
      <c r="B66" s="43" t="s">
        <v>111</v>
      </c>
      <c r="C66" s="39">
        <f t="shared" si="16"/>
        <v>17.69</v>
      </c>
      <c r="D66" s="43" t="s">
        <v>112</v>
      </c>
      <c r="E66" s="44" t="s">
        <v>113</v>
      </c>
      <c r="F66" s="46">
        <f>F63*0.03*40</f>
        <v>2516.6399999999994</v>
      </c>
      <c r="G66" s="46">
        <f>G57</f>
        <v>0.84</v>
      </c>
      <c r="H66" s="41">
        <f t="shared" si="17"/>
        <v>0.988596</v>
      </c>
      <c r="I66" s="42">
        <f t="shared" si="18"/>
        <v>2487.9402374399997</v>
      </c>
      <c r="J66" s="35"/>
    </row>
    <row r="67" spans="1:10" ht="12.75" customHeight="1">
      <c r="A67" s="57" t="s">
        <v>167</v>
      </c>
      <c r="B67" s="57" t="s">
        <v>145</v>
      </c>
      <c r="C67" s="39">
        <f t="shared" si="16"/>
        <v>26.07</v>
      </c>
      <c r="D67" s="57" t="s">
        <v>146</v>
      </c>
      <c r="E67" s="39" t="s">
        <v>88</v>
      </c>
      <c r="F67" s="46">
        <v>2.12</v>
      </c>
      <c r="G67" s="46">
        <f>G58</f>
        <v>19.62</v>
      </c>
      <c r="H67" s="41">
        <f t="shared" si="17"/>
        <v>24.734934000000003</v>
      </c>
      <c r="I67" s="42">
        <f t="shared" si="18"/>
        <v>52.43806008000001</v>
      </c>
      <c r="J67" s="35"/>
    </row>
    <row r="68" spans="1:10" ht="12.75" customHeight="1">
      <c r="A68" s="57" t="s">
        <v>168</v>
      </c>
      <c r="B68" s="57" t="s">
        <v>145</v>
      </c>
      <c r="C68" s="39">
        <f t="shared" si="16"/>
        <v>26.07</v>
      </c>
      <c r="D68" s="38" t="s">
        <v>147</v>
      </c>
      <c r="E68" s="39" t="s">
        <v>88</v>
      </c>
      <c r="F68" s="46">
        <v>83</v>
      </c>
      <c r="G68" s="46">
        <f>G59</f>
        <v>19.62</v>
      </c>
      <c r="H68" s="41">
        <f t="shared" si="17"/>
        <v>24.734934000000003</v>
      </c>
      <c r="I68" s="42">
        <f t="shared" si="18"/>
        <v>2052.999522</v>
      </c>
      <c r="J68" s="35"/>
    </row>
    <row r="69" spans="1:10" ht="12.75" customHeight="1">
      <c r="A69" s="61" t="s">
        <v>216</v>
      </c>
      <c r="B69" s="83" t="s">
        <v>174</v>
      </c>
      <c r="C69" s="39">
        <f t="shared" si="16"/>
        <v>26.07</v>
      </c>
      <c r="D69" s="38" t="s">
        <v>172</v>
      </c>
      <c r="E69" s="39" t="s">
        <v>94</v>
      </c>
      <c r="F69" s="46">
        <v>4</v>
      </c>
      <c r="G69" s="46">
        <f>G60</f>
        <v>341.05984</v>
      </c>
      <c r="H69" s="41">
        <f t="shared" si="17"/>
        <v>429.974140288</v>
      </c>
      <c r="I69" s="42">
        <f t="shared" si="18"/>
        <v>1719.896561152</v>
      </c>
      <c r="J69" s="35"/>
    </row>
    <row r="70" spans="1:10" ht="12.75" customHeight="1">
      <c r="A70" s="141" t="s">
        <v>102</v>
      </c>
      <c r="B70" s="141"/>
      <c r="C70" s="141"/>
      <c r="D70" s="141"/>
      <c r="E70" s="141"/>
      <c r="F70" s="141"/>
      <c r="G70" s="141"/>
      <c r="H70" s="141"/>
      <c r="I70" s="62">
        <f>SUM(I63:I69)</f>
        <v>49613.709487669585</v>
      </c>
      <c r="J70" s="35"/>
    </row>
    <row r="71" spans="1:10" ht="12.75" customHeight="1">
      <c r="A71" s="37">
        <v>9</v>
      </c>
      <c r="B71" s="142" t="s">
        <v>144</v>
      </c>
      <c r="C71" s="143"/>
      <c r="D71" s="143"/>
      <c r="E71" s="143"/>
      <c r="F71" s="143"/>
      <c r="G71" s="143"/>
      <c r="H71" s="143"/>
      <c r="I71" s="144"/>
      <c r="J71" s="35"/>
    </row>
    <row r="72" spans="1:10" ht="12.75" customHeight="1">
      <c r="A72" s="45" t="s">
        <v>139</v>
      </c>
      <c r="B72" s="43" t="s">
        <v>108</v>
      </c>
      <c r="C72" s="39">
        <f aca="true" t="shared" si="19" ref="C72:C78">C63</f>
        <v>26.07</v>
      </c>
      <c r="D72" s="43" t="s">
        <v>109</v>
      </c>
      <c r="E72" s="44" t="s">
        <v>88</v>
      </c>
      <c r="F72" s="46">
        <v>1322.77</v>
      </c>
      <c r="G72" s="46">
        <f>G63</f>
        <v>1.23</v>
      </c>
      <c r="H72" s="41">
        <f aca="true" t="shared" si="20" ref="H72:H78">G72+(G72*C72%)</f>
        <v>1.5506609999999998</v>
      </c>
      <c r="I72" s="42">
        <f aca="true" t="shared" si="21" ref="I72:I78">F72*H72</f>
        <v>2051.1678509699996</v>
      </c>
      <c r="J72" s="35"/>
    </row>
    <row r="73" spans="1:10" ht="12.75" customHeight="1">
      <c r="A73" s="58" t="s">
        <v>140</v>
      </c>
      <c r="B73" s="59" t="s">
        <v>218</v>
      </c>
      <c r="C73" s="39">
        <f t="shared" si="19"/>
        <v>26.07</v>
      </c>
      <c r="D73" s="43" t="s">
        <v>206</v>
      </c>
      <c r="E73" s="44" t="s">
        <v>110</v>
      </c>
      <c r="F73" s="46">
        <f>F72*0.03*2.5</f>
        <v>99.20774999999999</v>
      </c>
      <c r="G73" s="46">
        <f>G64</f>
        <v>99.8</v>
      </c>
      <c r="H73" s="41">
        <f t="shared" si="20"/>
        <v>125.81786</v>
      </c>
      <c r="I73" s="42">
        <f t="shared" si="21"/>
        <v>12482.106800414998</v>
      </c>
      <c r="J73" s="35"/>
    </row>
    <row r="74" spans="1:10" ht="12.75" customHeight="1">
      <c r="A74" s="58" t="s">
        <v>141</v>
      </c>
      <c r="B74" s="59" t="s">
        <v>208</v>
      </c>
      <c r="C74" s="39">
        <f t="shared" si="19"/>
        <v>17.69</v>
      </c>
      <c r="D74" s="82" t="s">
        <v>207</v>
      </c>
      <c r="E74" s="44" t="s">
        <v>110</v>
      </c>
      <c r="F74" s="46">
        <f>F73*0.06</f>
        <v>5.952464999999999</v>
      </c>
      <c r="G74" s="46">
        <v>1823.96</v>
      </c>
      <c r="H74" s="41">
        <f t="shared" si="20"/>
        <v>2146.618524</v>
      </c>
      <c r="I74" s="42">
        <f t="shared" si="21"/>
        <v>12777.67163246166</v>
      </c>
      <c r="J74" s="35"/>
    </row>
    <row r="75" spans="1:12" ht="12.75" customHeight="1">
      <c r="A75" s="45" t="s">
        <v>169</v>
      </c>
      <c r="B75" s="43" t="s">
        <v>111</v>
      </c>
      <c r="C75" s="39">
        <f t="shared" si="19"/>
        <v>17.69</v>
      </c>
      <c r="D75" s="43" t="s">
        <v>112</v>
      </c>
      <c r="E75" s="44" t="s">
        <v>113</v>
      </c>
      <c r="F75" s="46">
        <f>F72*0.03*40</f>
        <v>1587.3239999999998</v>
      </c>
      <c r="G75" s="46">
        <f>G66</f>
        <v>0.84</v>
      </c>
      <c r="H75" s="41">
        <f t="shared" si="20"/>
        <v>0.988596</v>
      </c>
      <c r="I75" s="42">
        <f t="shared" si="21"/>
        <v>1569.222157104</v>
      </c>
      <c r="J75" s="35"/>
      <c r="L75" s="47"/>
    </row>
    <row r="76" spans="1:10" ht="12.75" customHeight="1">
      <c r="A76" s="57" t="s">
        <v>170</v>
      </c>
      <c r="B76" s="57" t="s">
        <v>145</v>
      </c>
      <c r="C76" s="39">
        <f t="shared" si="19"/>
        <v>26.07</v>
      </c>
      <c r="D76" s="57" t="s">
        <v>146</v>
      </c>
      <c r="E76" s="39" t="s">
        <v>88</v>
      </c>
      <c r="F76" s="46">
        <v>1.06</v>
      </c>
      <c r="G76" s="46">
        <f>G67</f>
        <v>19.62</v>
      </c>
      <c r="H76" s="41">
        <f t="shared" si="20"/>
        <v>24.734934000000003</v>
      </c>
      <c r="I76" s="42">
        <f t="shared" si="21"/>
        <v>26.219030040000003</v>
      </c>
      <c r="J76" s="35"/>
    </row>
    <row r="77" spans="1:10" ht="12.75" customHeight="1">
      <c r="A77" s="57" t="s">
        <v>171</v>
      </c>
      <c r="B77" s="57" t="s">
        <v>145</v>
      </c>
      <c r="C77" s="39">
        <f t="shared" si="19"/>
        <v>26.07</v>
      </c>
      <c r="D77" s="38" t="s">
        <v>147</v>
      </c>
      <c r="E77" s="39" t="s">
        <v>88</v>
      </c>
      <c r="F77" s="46">
        <v>41.5</v>
      </c>
      <c r="G77" s="46">
        <f>G68</f>
        <v>19.62</v>
      </c>
      <c r="H77" s="41">
        <f t="shared" si="20"/>
        <v>24.734934000000003</v>
      </c>
      <c r="I77" s="42">
        <f t="shared" si="21"/>
        <v>1026.499761</v>
      </c>
      <c r="J77" s="35"/>
    </row>
    <row r="78" spans="1:10" ht="12.75" customHeight="1">
      <c r="A78" s="61" t="s">
        <v>217</v>
      </c>
      <c r="B78" s="83" t="s">
        <v>174</v>
      </c>
      <c r="C78" s="39">
        <f t="shared" si="19"/>
        <v>26.07</v>
      </c>
      <c r="D78" s="38" t="s">
        <v>172</v>
      </c>
      <c r="E78" s="39" t="s">
        <v>94</v>
      </c>
      <c r="F78" s="46">
        <v>2</v>
      </c>
      <c r="G78" s="46">
        <f>G69</f>
        <v>341.05984</v>
      </c>
      <c r="H78" s="41">
        <f t="shared" si="20"/>
        <v>429.974140288</v>
      </c>
      <c r="I78" s="42">
        <f t="shared" si="21"/>
        <v>859.948280576</v>
      </c>
      <c r="J78" s="35"/>
    </row>
    <row r="79" spans="1:10" ht="12.75" customHeight="1">
      <c r="A79" s="141" t="s">
        <v>102</v>
      </c>
      <c r="B79" s="141"/>
      <c r="C79" s="141"/>
      <c r="D79" s="141"/>
      <c r="E79" s="141"/>
      <c r="F79" s="141"/>
      <c r="G79" s="141"/>
      <c r="H79" s="141"/>
      <c r="I79" s="62">
        <f>SUM(I72:I78)</f>
        <v>30792.835512566657</v>
      </c>
      <c r="J79" s="35"/>
    </row>
    <row r="80" spans="1:10" ht="12.75" customHeight="1">
      <c r="A80" s="141" t="s">
        <v>114</v>
      </c>
      <c r="B80" s="141"/>
      <c r="C80" s="141"/>
      <c r="D80" s="141"/>
      <c r="E80" s="141"/>
      <c r="F80" s="141"/>
      <c r="G80" s="141"/>
      <c r="H80" s="141"/>
      <c r="I80" s="62">
        <f>I7+I16+I25+I34+I43+I52+I61+I70+I79</f>
        <v>366847.6143464107</v>
      </c>
      <c r="J80" s="35"/>
    </row>
    <row r="81" spans="1:10" ht="12.75">
      <c r="A81" s="48"/>
      <c r="B81" s="48"/>
      <c r="C81" s="48"/>
      <c r="D81" s="49"/>
      <c r="E81" s="50"/>
      <c r="F81" s="50"/>
      <c r="G81" s="50"/>
      <c r="H81" s="51"/>
      <c r="I81" s="51"/>
      <c r="J81" s="35"/>
    </row>
    <row r="82" spans="1:10" ht="12.75">
      <c r="A82" s="48"/>
      <c r="B82" s="48"/>
      <c r="C82" s="48"/>
      <c r="D82" s="49"/>
      <c r="E82" s="50"/>
      <c r="F82" s="50"/>
      <c r="G82" s="50"/>
      <c r="H82" s="51"/>
      <c r="I82" s="51"/>
      <c r="J82" s="35"/>
    </row>
    <row r="83" spans="1:13" ht="12.75">
      <c r="A83" s="48"/>
      <c r="B83" s="140" t="s">
        <v>179</v>
      </c>
      <c r="C83" s="140"/>
      <c r="D83" s="140"/>
      <c r="E83" s="140"/>
      <c r="F83" s="140"/>
      <c r="G83" s="140"/>
      <c r="H83" s="140"/>
      <c r="I83" s="51"/>
      <c r="J83" s="66"/>
      <c r="K83" s="67"/>
      <c r="L83" s="67"/>
      <c r="M83" s="67"/>
    </row>
    <row r="84" spans="1:13" ht="12.75">
      <c r="A84" s="64"/>
      <c r="B84" s="136" t="s">
        <v>175</v>
      </c>
      <c r="C84" s="136"/>
      <c r="D84" s="68" t="s">
        <v>176</v>
      </c>
      <c r="E84" s="68" t="s">
        <v>177</v>
      </c>
      <c r="F84" s="68" t="s">
        <v>181</v>
      </c>
      <c r="G84" s="68" t="s">
        <v>182</v>
      </c>
      <c r="H84" s="68" t="s">
        <v>183</v>
      </c>
      <c r="I84" s="69"/>
      <c r="J84" s="67"/>
      <c r="K84" s="67"/>
      <c r="L84" s="67"/>
      <c r="M84" s="67"/>
    </row>
    <row r="85" spans="1:13" ht="12.75">
      <c r="A85" s="64"/>
      <c r="B85" s="138" t="s">
        <v>178</v>
      </c>
      <c r="C85" s="138"/>
      <c r="D85" s="57" t="s">
        <v>180</v>
      </c>
      <c r="E85" s="68" t="s">
        <v>88</v>
      </c>
      <c r="F85" s="73">
        <v>0.36</v>
      </c>
      <c r="G85" s="73">
        <v>664.13</v>
      </c>
      <c r="H85" s="73">
        <f aca="true" t="shared" si="22" ref="H85:H90">F85*G85</f>
        <v>239.08679999999998</v>
      </c>
      <c r="I85" s="69"/>
      <c r="J85" s="67"/>
      <c r="K85" s="67"/>
      <c r="L85" s="67"/>
      <c r="M85" s="67"/>
    </row>
    <row r="86" spans="1:13" ht="12.75">
      <c r="A86" s="70"/>
      <c r="B86" s="138" t="s">
        <v>185</v>
      </c>
      <c r="C86" s="138"/>
      <c r="D86" s="60" t="s">
        <v>184</v>
      </c>
      <c r="E86" s="68" t="s">
        <v>186</v>
      </c>
      <c r="F86" s="73">
        <v>0.024</v>
      </c>
      <c r="G86" s="73">
        <v>82.87</v>
      </c>
      <c r="H86" s="73">
        <f t="shared" si="22"/>
        <v>1.9888800000000002</v>
      </c>
      <c r="I86" s="71"/>
      <c r="J86" s="67"/>
      <c r="K86" s="67"/>
      <c r="L86" s="67"/>
      <c r="M86" s="67"/>
    </row>
    <row r="87" spans="1:13" ht="12.75">
      <c r="A87" s="70"/>
      <c r="B87" s="138" t="s">
        <v>188</v>
      </c>
      <c r="C87" s="138"/>
      <c r="D87" s="60" t="s">
        <v>187</v>
      </c>
      <c r="E87" s="68" t="s">
        <v>186</v>
      </c>
      <c r="F87" s="73">
        <v>0.024</v>
      </c>
      <c r="G87" s="73">
        <v>24.59</v>
      </c>
      <c r="H87" s="73">
        <f t="shared" si="22"/>
        <v>0.59016</v>
      </c>
      <c r="I87" s="71"/>
      <c r="J87" s="67"/>
      <c r="K87" s="67"/>
      <c r="L87" s="67"/>
      <c r="M87" s="67"/>
    </row>
    <row r="88" spans="1:13" ht="12.75">
      <c r="A88" s="70"/>
      <c r="B88" s="138" t="s">
        <v>191</v>
      </c>
      <c r="C88" s="138"/>
      <c r="D88" s="60" t="s">
        <v>189</v>
      </c>
      <c r="E88" s="68" t="s">
        <v>190</v>
      </c>
      <c r="F88" s="73">
        <v>0.2</v>
      </c>
      <c r="G88" s="73">
        <v>16.27</v>
      </c>
      <c r="H88" s="73">
        <f t="shared" si="22"/>
        <v>3.254</v>
      </c>
      <c r="I88" s="71"/>
      <c r="J88" s="67"/>
      <c r="K88" s="67"/>
      <c r="L88" s="67"/>
      <c r="M88" s="67"/>
    </row>
    <row r="89" spans="1:13" ht="12.75">
      <c r="A89" s="70"/>
      <c r="B89" s="138" t="s">
        <v>192</v>
      </c>
      <c r="C89" s="138"/>
      <c r="D89" s="60" t="s">
        <v>193</v>
      </c>
      <c r="E89" s="68" t="s">
        <v>190</v>
      </c>
      <c r="F89" s="73">
        <v>1</v>
      </c>
      <c r="G89" s="73">
        <v>12.29</v>
      </c>
      <c r="H89" s="73">
        <f t="shared" si="22"/>
        <v>12.29</v>
      </c>
      <c r="I89" s="71"/>
      <c r="J89" s="67"/>
      <c r="K89" s="67"/>
      <c r="L89" s="67"/>
      <c r="M89" s="67"/>
    </row>
    <row r="90" spans="1:13" ht="12.75">
      <c r="A90" s="70"/>
      <c r="B90" s="138" t="s">
        <v>195</v>
      </c>
      <c r="C90" s="138"/>
      <c r="D90" s="60" t="s">
        <v>194</v>
      </c>
      <c r="E90" s="68" t="s">
        <v>196</v>
      </c>
      <c r="F90" s="73">
        <v>3</v>
      </c>
      <c r="G90" s="73">
        <v>27.95</v>
      </c>
      <c r="H90" s="73">
        <f t="shared" si="22"/>
        <v>83.85</v>
      </c>
      <c r="I90" s="71"/>
      <c r="J90" s="67"/>
      <c r="K90" s="67"/>
      <c r="L90" s="67"/>
      <c r="M90" s="67"/>
    </row>
    <row r="91" spans="1:13" ht="12.75">
      <c r="A91" s="70"/>
      <c r="B91" s="136" t="s">
        <v>197</v>
      </c>
      <c r="C91" s="136"/>
      <c r="D91" s="136"/>
      <c r="E91" s="136"/>
      <c r="F91" s="136"/>
      <c r="G91" s="136"/>
      <c r="H91" s="73">
        <f>SUM(H85:H90)</f>
        <v>341.05984</v>
      </c>
      <c r="I91" s="71"/>
      <c r="J91" s="67"/>
      <c r="K91" s="67"/>
      <c r="L91" s="67"/>
      <c r="M91" s="67"/>
    </row>
    <row r="92" spans="1:9" ht="12.75">
      <c r="A92" s="35"/>
      <c r="B92" s="139"/>
      <c r="C92" s="139"/>
      <c r="D92" s="64"/>
      <c r="E92" s="65"/>
      <c r="F92" s="72"/>
      <c r="G92" s="72"/>
      <c r="H92" s="72"/>
      <c r="I92" s="35"/>
    </row>
    <row r="93" spans="1:9" ht="12.75">
      <c r="A93" s="35"/>
      <c r="B93" s="140" t="s">
        <v>221</v>
      </c>
      <c r="C93" s="140"/>
      <c r="D93" s="140"/>
      <c r="E93" s="140"/>
      <c r="F93" s="140"/>
      <c r="G93" s="140"/>
      <c r="H93" s="140"/>
      <c r="I93" s="35"/>
    </row>
    <row r="94" spans="1:9" ht="12.75">
      <c r="A94" s="35"/>
      <c r="B94" s="136" t="s">
        <v>175</v>
      </c>
      <c r="C94" s="136"/>
      <c r="D94" s="68" t="s">
        <v>176</v>
      </c>
      <c r="E94" s="68" t="s">
        <v>177</v>
      </c>
      <c r="F94" s="68" t="s">
        <v>181</v>
      </c>
      <c r="G94" s="68" t="s">
        <v>182</v>
      </c>
      <c r="H94" s="68" t="s">
        <v>183</v>
      </c>
      <c r="I94" s="35"/>
    </row>
    <row r="95" spans="1:9" ht="12.75">
      <c r="A95" s="35"/>
      <c r="B95" s="137" t="s">
        <v>223</v>
      </c>
      <c r="C95" s="137"/>
      <c r="D95" s="84" t="s">
        <v>219</v>
      </c>
      <c r="E95" s="85" t="s">
        <v>110</v>
      </c>
      <c r="F95" s="85">
        <v>1</v>
      </c>
      <c r="G95" s="85">
        <v>209.24</v>
      </c>
      <c r="H95" s="85">
        <f>F95*G95</f>
        <v>209.24</v>
      </c>
      <c r="I95" s="35"/>
    </row>
    <row r="96" spans="1:9" ht="12.75">
      <c r="A96" s="35"/>
      <c r="B96" s="137" t="s">
        <v>220</v>
      </c>
      <c r="C96" s="137"/>
      <c r="D96" s="88" t="s">
        <v>207</v>
      </c>
      <c r="E96" s="85" t="s">
        <v>110</v>
      </c>
      <c r="F96" s="85">
        <v>0.06</v>
      </c>
      <c r="G96" s="85">
        <v>1823.96</v>
      </c>
      <c r="H96" s="85">
        <f>F96*G96</f>
        <v>109.4376</v>
      </c>
      <c r="I96" s="35"/>
    </row>
    <row r="97" spans="1:9" ht="12.75">
      <c r="A97" s="35"/>
      <c r="B97" s="64"/>
      <c r="C97" s="64"/>
      <c r="E97" s="65"/>
      <c r="F97" s="72"/>
      <c r="G97" s="72"/>
      <c r="H97" s="72"/>
      <c r="I97" s="35"/>
    </row>
    <row r="98" spans="1:9" ht="12.75">
      <c r="A98" s="35"/>
      <c r="B98" s="64"/>
      <c r="C98" s="64"/>
      <c r="E98" s="65"/>
      <c r="F98" s="72"/>
      <c r="G98" s="72"/>
      <c r="H98" s="72"/>
      <c r="I98" s="35"/>
    </row>
    <row r="99" spans="1:9" ht="12.75">
      <c r="A99" s="35"/>
      <c r="B99" s="64"/>
      <c r="C99" s="64"/>
      <c r="D99" s="64"/>
      <c r="E99" s="65"/>
      <c r="F99" s="72"/>
      <c r="G99" s="72"/>
      <c r="H99" s="72"/>
      <c r="I99" s="35"/>
    </row>
    <row r="100" spans="1:9" ht="12.75">
      <c r="A100" s="35"/>
      <c r="B100" s="64"/>
      <c r="C100" s="64"/>
      <c r="D100" s="64"/>
      <c r="E100" s="65"/>
      <c r="F100" s="72"/>
      <c r="G100" s="72"/>
      <c r="H100" s="72"/>
      <c r="I100" s="35"/>
    </row>
    <row r="101" spans="1:9" ht="12.75">
      <c r="A101" s="35"/>
      <c r="B101" s="35"/>
      <c r="C101" s="35"/>
      <c r="D101" s="74"/>
      <c r="E101" s="54"/>
      <c r="F101" s="54"/>
      <c r="G101" s="54"/>
      <c r="H101" s="54"/>
      <c r="I101" s="35"/>
    </row>
    <row r="102" spans="1:9" ht="12.75">
      <c r="A102" s="35"/>
      <c r="B102" s="35"/>
      <c r="C102" s="35"/>
      <c r="D102" s="65" t="s">
        <v>115</v>
      </c>
      <c r="E102" s="54"/>
      <c r="F102" s="54"/>
      <c r="G102" s="54"/>
      <c r="H102" s="54"/>
      <c r="I102" s="35"/>
    </row>
    <row r="103" spans="1:9" ht="12.75">
      <c r="A103" s="35"/>
      <c r="B103" s="35"/>
      <c r="C103" s="35"/>
      <c r="D103" s="65" t="s">
        <v>116</v>
      </c>
      <c r="E103" s="54"/>
      <c r="F103" s="54"/>
      <c r="G103" s="54"/>
      <c r="H103" s="54"/>
      <c r="I103" s="35"/>
    </row>
    <row r="104" spans="1:9" ht="12.75">
      <c r="A104" s="35"/>
      <c r="B104" s="35"/>
      <c r="C104" s="35"/>
      <c r="D104" s="35"/>
      <c r="E104" s="54"/>
      <c r="F104" s="54"/>
      <c r="G104" s="54"/>
      <c r="H104" s="54"/>
      <c r="I104" s="35"/>
    </row>
    <row r="105" spans="5:8" ht="12.75">
      <c r="E105" s="53"/>
      <c r="F105" s="53"/>
      <c r="G105" s="53"/>
      <c r="H105" s="53"/>
    </row>
    <row r="106" spans="5:8" ht="12.75">
      <c r="E106" s="53"/>
      <c r="F106" s="53"/>
      <c r="G106" s="53"/>
      <c r="H106" s="53"/>
    </row>
    <row r="107" spans="5:8" ht="12.75">
      <c r="E107" s="53"/>
      <c r="F107" s="53"/>
      <c r="G107" s="53"/>
      <c r="H107" s="53"/>
    </row>
    <row r="108" spans="5:8" ht="12.75">
      <c r="E108" s="53"/>
      <c r="F108" s="53"/>
      <c r="G108" s="53"/>
      <c r="H108" s="53"/>
    </row>
  </sheetData>
  <sheetProtection/>
  <mergeCells count="33">
    <mergeCell ref="B5:I5"/>
    <mergeCell ref="A7:H7"/>
    <mergeCell ref="B8:I8"/>
    <mergeCell ref="A16:H16"/>
    <mergeCell ref="B17:I17"/>
    <mergeCell ref="A25:H25"/>
    <mergeCell ref="B26:I26"/>
    <mergeCell ref="A34:H34"/>
    <mergeCell ref="B35:I35"/>
    <mergeCell ref="A43:H43"/>
    <mergeCell ref="B44:I44"/>
    <mergeCell ref="A52:H52"/>
    <mergeCell ref="B53:I53"/>
    <mergeCell ref="A61:H61"/>
    <mergeCell ref="B62:I62"/>
    <mergeCell ref="A70:H70"/>
    <mergeCell ref="B71:I71"/>
    <mergeCell ref="A79:H79"/>
    <mergeCell ref="A80:H80"/>
    <mergeCell ref="B83:H83"/>
    <mergeCell ref="B84:C84"/>
    <mergeCell ref="B85:C85"/>
    <mergeCell ref="B86:C86"/>
    <mergeCell ref="B87:C87"/>
    <mergeCell ref="B94:C94"/>
    <mergeCell ref="B95:C95"/>
    <mergeCell ref="B96:C96"/>
    <mergeCell ref="B88:C88"/>
    <mergeCell ref="B89:C89"/>
    <mergeCell ref="B90:C90"/>
    <mergeCell ref="B91:G91"/>
    <mergeCell ref="B92:C92"/>
    <mergeCell ref="B93:H93"/>
  </mergeCells>
  <conditionalFormatting sqref="D9:D12 B9:B12 D18 B18 D27 B27 D36 B36 D45 B45 B54 B63 B72 B21 D21 B30 D30 B39 D39 B48 D48 B57 B66 B75">
    <cfRule type="expression" priority="37" dxfId="0" stopIfTrue="1">
      <formula>$D9=$BC9</formula>
    </cfRule>
  </conditionalFormatting>
  <conditionalFormatting sqref="E9:E11 E21 E27 E36 E45 E30 E39">
    <cfRule type="expression" priority="38" dxfId="0" stopIfTrue="1">
      <formula>$D9=$BD9</formula>
    </cfRule>
  </conditionalFormatting>
  <conditionalFormatting sqref="E12">
    <cfRule type="expression" priority="36" dxfId="0" stopIfTrue="1">
      <formula>$D12=$BD12</formula>
    </cfRule>
  </conditionalFormatting>
  <conditionalFormatting sqref="E18">
    <cfRule type="expression" priority="35" dxfId="0" stopIfTrue="1">
      <formula>$D18=$BD18</formula>
    </cfRule>
  </conditionalFormatting>
  <conditionalFormatting sqref="E48">
    <cfRule type="expression" priority="34" dxfId="0" stopIfTrue="1">
      <formula>$D48=$BD48</formula>
    </cfRule>
  </conditionalFormatting>
  <conditionalFormatting sqref="D54 D57">
    <cfRule type="expression" priority="32" dxfId="0" stopIfTrue="1">
      <formula>$D54=$BC54</formula>
    </cfRule>
  </conditionalFormatting>
  <conditionalFormatting sqref="E54">
    <cfRule type="expression" priority="33" dxfId="0" stopIfTrue="1">
      <formula>$D54=$BD54</formula>
    </cfRule>
  </conditionalFormatting>
  <conditionalFormatting sqref="E57">
    <cfRule type="expression" priority="31" dxfId="0" stopIfTrue="1">
      <formula>$D57=$BD57</formula>
    </cfRule>
  </conditionalFormatting>
  <conditionalFormatting sqref="D63 D66">
    <cfRule type="expression" priority="29" dxfId="0" stopIfTrue="1">
      <formula>$D63=$BC63</formula>
    </cfRule>
  </conditionalFormatting>
  <conditionalFormatting sqref="E63">
    <cfRule type="expression" priority="30" dxfId="0" stopIfTrue="1">
      <formula>$D63=$BD63</formula>
    </cfRule>
  </conditionalFormatting>
  <conditionalFormatting sqref="E66">
    <cfRule type="expression" priority="28" dxfId="0" stopIfTrue="1">
      <formula>$D66=$BD66</formula>
    </cfRule>
  </conditionalFormatting>
  <conditionalFormatting sqref="D72 D75">
    <cfRule type="expression" priority="26" dxfId="0" stopIfTrue="1">
      <formula>$D72=$BC72</formula>
    </cfRule>
  </conditionalFormatting>
  <conditionalFormatting sqref="E72">
    <cfRule type="expression" priority="27" dxfId="0" stopIfTrue="1">
      <formula>$D72=$BD72</formula>
    </cfRule>
  </conditionalFormatting>
  <conditionalFormatting sqref="E75">
    <cfRule type="expression" priority="25" dxfId="0" stopIfTrue="1">
      <formula>$D75=$BD75</formula>
    </cfRule>
  </conditionalFormatting>
  <conditionalFormatting sqref="D19:D20 B20">
    <cfRule type="expression" priority="23" dxfId="0" stopIfTrue="1">
      <formula>$D19=$BC19</formula>
    </cfRule>
  </conditionalFormatting>
  <conditionalFormatting sqref="E19:E20">
    <cfRule type="expression" priority="24" dxfId="0" stopIfTrue="1">
      <formula>$D19=$BD19</formula>
    </cfRule>
  </conditionalFormatting>
  <conditionalFormatting sqref="D28:D29 B29">
    <cfRule type="expression" priority="21" dxfId="0" stopIfTrue="1">
      <formula>$D28=$BC28</formula>
    </cfRule>
  </conditionalFormatting>
  <conditionalFormatting sqref="E28:E29">
    <cfRule type="expression" priority="22" dxfId="0" stopIfTrue="1">
      <formula>$D28=$BD28</formula>
    </cfRule>
  </conditionalFormatting>
  <conditionalFormatting sqref="D37 B38">
    <cfRule type="expression" priority="19" dxfId="0" stopIfTrue="1">
      <formula>$D37=$BC37</formula>
    </cfRule>
  </conditionalFormatting>
  <conditionalFormatting sqref="E37:E38">
    <cfRule type="expression" priority="20" dxfId="0" stopIfTrue="1">
      <formula>$D37=$BD37</formula>
    </cfRule>
  </conditionalFormatting>
  <conditionalFormatting sqref="D46:D47 B47">
    <cfRule type="expression" priority="17" dxfId="0" stopIfTrue="1">
      <formula>$D46=$BC46</formula>
    </cfRule>
  </conditionalFormatting>
  <conditionalFormatting sqref="E46:E47">
    <cfRule type="expression" priority="18" dxfId="0" stopIfTrue="1">
      <formula>$D46=$BD46</formula>
    </cfRule>
  </conditionalFormatting>
  <conditionalFormatting sqref="D55:D56 B56">
    <cfRule type="expression" priority="15" dxfId="0" stopIfTrue="1">
      <formula>$D55=$BC55</formula>
    </cfRule>
  </conditionalFormatting>
  <conditionalFormatting sqref="E55:E56">
    <cfRule type="expression" priority="16" dxfId="0" stopIfTrue="1">
      <formula>$D55=$BD55</formula>
    </cfRule>
  </conditionalFormatting>
  <conditionalFormatting sqref="D64:D65 B65">
    <cfRule type="expression" priority="13" dxfId="0" stopIfTrue="1">
      <formula>$D64=$BC64</formula>
    </cfRule>
  </conditionalFormatting>
  <conditionalFormatting sqref="E64:E65">
    <cfRule type="expression" priority="14" dxfId="0" stopIfTrue="1">
      <formula>$D64=$BD64</formula>
    </cfRule>
  </conditionalFormatting>
  <conditionalFormatting sqref="D73:D74 B74">
    <cfRule type="expression" priority="11" dxfId="0" stopIfTrue="1">
      <formula>$D73=$BC73</formula>
    </cfRule>
  </conditionalFormatting>
  <conditionalFormatting sqref="E73:E74">
    <cfRule type="expression" priority="12" dxfId="0" stopIfTrue="1">
      <formula>$D73=$BD73</formula>
    </cfRule>
  </conditionalFormatting>
  <conditionalFormatting sqref="B19">
    <cfRule type="expression" priority="10" dxfId="0" stopIfTrue="1">
      <formula>$D19=$BC19</formula>
    </cfRule>
  </conditionalFormatting>
  <conditionalFormatting sqref="B28">
    <cfRule type="expression" priority="9" dxfId="0" stopIfTrue="1">
      <formula>$D28=$BC28</formula>
    </cfRule>
  </conditionalFormatting>
  <conditionalFormatting sqref="B37">
    <cfRule type="expression" priority="8" dxfId="0" stopIfTrue="1">
      <formula>$D37=$BC37</formula>
    </cfRule>
  </conditionalFormatting>
  <conditionalFormatting sqref="B46">
    <cfRule type="expression" priority="7" dxfId="0" stopIfTrue="1">
      <formula>$D46=$BC46</formula>
    </cfRule>
  </conditionalFormatting>
  <conditionalFormatting sqref="B55">
    <cfRule type="expression" priority="6" dxfId="0" stopIfTrue="1">
      <formula>$D55=$BC55</formula>
    </cfRule>
  </conditionalFormatting>
  <conditionalFormatting sqref="B64">
    <cfRule type="expression" priority="5" dxfId="0" stopIfTrue="1">
      <formula>$D64=$BC64</formula>
    </cfRule>
  </conditionalFormatting>
  <conditionalFormatting sqref="B73">
    <cfRule type="expression" priority="4" dxfId="0" stopIfTrue="1">
      <formula>$D73=$BC73</formula>
    </cfRule>
  </conditionalFormatting>
  <conditionalFormatting sqref="D95">
    <cfRule type="expression" priority="3" dxfId="0" stopIfTrue="1">
      <formula>$D95=$BC95</formula>
    </cfRule>
  </conditionalFormatting>
  <conditionalFormatting sqref="D96">
    <cfRule type="expression" priority="2" dxfId="0" stopIfTrue="1">
      <formula>$D96=$BC96</formula>
    </cfRule>
  </conditionalFormatting>
  <conditionalFormatting sqref="D38">
    <cfRule type="expression" priority="1" dxfId="0" stopIfTrue="1">
      <formula>$D38=$BC38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8515625" style="0" customWidth="1"/>
    <col min="2" max="2" width="47.00390625" style="0" bestFit="1" customWidth="1"/>
    <col min="3" max="3" width="13.7109375" style="0" bestFit="1" customWidth="1"/>
    <col min="4" max="4" width="11.28125" style="0" bestFit="1" customWidth="1"/>
    <col min="5" max="5" width="12.7109375" style="0" bestFit="1" customWidth="1"/>
    <col min="6" max="6" width="12.1406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7109375" style="0" bestFit="1" customWidth="1"/>
  </cols>
  <sheetData>
    <row r="1" spans="1:11" ht="15.75">
      <c r="A1" s="81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52"/>
    </row>
    <row r="2" spans="1:11" ht="15.75">
      <c r="A2" s="81" t="s">
        <v>117</v>
      </c>
      <c r="B2" s="64"/>
      <c r="C2" s="64"/>
      <c r="D2" s="139"/>
      <c r="E2" s="139"/>
      <c r="F2" s="139"/>
      <c r="G2" s="139"/>
      <c r="H2" s="64"/>
      <c r="I2" s="64"/>
      <c r="J2" s="64"/>
      <c r="K2" s="52"/>
    </row>
    <row r="3" spans="1:11" ht="15.75">
      <c r="A3" s="81"/>
      <c r="B3" s="64"/>
      <c r="C3" s="64"/>
      <c r="D3" s="65"/>
      <c r="E3" s="65"/>
      <c r="F3" s="65"/>
      <c r="G3" s="65"/>
      <c r="H3" s="64"/>
      <c r="I3" s="64"/>
      <c r="J3" s="64"/>
      <c r="K3" s="52"/>
    </row>
    <row r="4" spans="1:11" ht="12.75">
      <c r="A4" s="145" t="s">
        <v>205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2.75">
      <c r="A5" s="136" t="s">
        <v>198</v>
      </c>
      <c r="B5" s="136" t="s">
        <v>176</v>
      </c>
      <c r="C5" s="136" t="s">
        <v>183</v>
      </c>
      <c r="D5" s="136" t="s">
        <v>203</v>
      </c>
      <c r="E5" s="136"/>
      <c r="F5" s="136"/>
      <c r="G5" s="136"/>
      <c r="H5" s="136" t="s">
        <v>204</v>
      </c>
      <c r="I5" s="136"/>
      <c r="J5" s="136"/>
      <c r="K5" s="136"/>
    </row>
    <row r="6" spans="1:11" ht="12.75">
      <c r="A6" s="136"/>
      <c r="B6" s="136"/>
      <c r="C6" s="136"/>
      <c r="D6" s="136" t="s">
        <v>199</v>
      </c>
      <c r="E6" s="136"/>
      <c r="F6" s="136" t="s">
        <v>200</v>
      </c>
      <c r="G6" s="136"/>
      <c r="H6" s="136" t="s">
        <v>199</v>
      </c>
      <c r="I6" s="136"/>
      <c r="J6" s="136" t="s">
        <v>200</v>
      </c>
      <c r="K6" s="136"/>
    </row>
    <row r="7" spans="1:11" ht="12.75">
      <c r="A7" s="136"/>
      <c r="B7" s="136"/>
      <c r="C7" s="136"/>
      <c r="D7" s="86" t="s">
        <v>201</v>
      </c>
      <c r="E7" s="86" t="s">
        <v>202</v>
      </c>
      <c r="F7" s="86" t="s">
        <v>201</v>
      </c>
      <c r="G7" s="86" t="s">
        <v>202</v>
      </c>
      <c r="H7" s="86" t="s">
        <v>201</v>
      </c>
      <c r="I7" s="86" t="s">
        <v>202</v>
      </c>
      <c r="J7" s="86" t="s">
        <v>201</v>
      </c>
      <c r="K7" s="86" t="s">
        <v>202</v>
      </c>
    </row>
    <row r="8" spans="1:11" ht="12.75">
      <c r="A8" s="68">
        <v>1</v>
      </c>
      <c r="B8" s="57" t="s">
        <v>98</v>
      </c>
      <c r="C8" s="40">
        <f>orçamento2!I7</f>
        <v>1304.635395</v>
      </c>
      <c r="D8" s="75">
        <f>1304.64/C8</f>
        <v>1.000003529721804</v>
      </c>
      <c r="E8" s="75">
        <v>1</v>
      </c>
      <c r="F8" s="40">
        <f>D8*C8</f>
        <v>1304.6399999999999</v>
      </c>
      <c r="G8" s="40">
        <f>E8*C8</f>
        <v>1304.635395</v>
      </c>
      <c r="H8" s="75">
        <v>0</v>
      </c>
      <c r="I8" s="75">
        <v>1</v>
      </c>
      <c r="J8" s="40">
        <f>H8*C8</f>
        <v>0</v>
      </c>
      <c r="K8" s="40">
        <f>I8*C8</f>
        <v>1304.635395</v>
      </c>
    </row>
    <row r="9" spans="1:11" ht="12.75">
      <c r="A9" s="68">
        <v>2</v>
      </c>
      <c r="B9" s="57" t="s">
        <v>118</v>
      </c>
      <c r="C9" s="40">
        <f>orçamento2!I16</f>
        <v>24831.30781477976</v>
      </c>
      <c r="D9" s="75">
        <f>23729.32/C9</f>
        <v>0.9556210320052555</v>
      </c>
      <c r="E9" s="75">
        <f>D9</f>
        <v>0.9556210320052555</v>
      </c>
      <c r="F9" s="40">
        <f>D9*C9</f>
        <v>23729.32</v>
      </c>
      <c r="G9" s="40">
        <f>E9*C9</f>
        <v>23729.32</v>
      </c>
      <c r="H9" s="75">
        <f>(C9-G9)/C9</f>
        <v>0.044378967994744535</v>
      </c>
      <c r="I9" s="75">
        <f>E9+H9</f>
        <v>1</v>
      </c>
      <c r="J9" s="40">
        <f>C9*H9</f>
        <v>1101.9878147797608</v>
      </c>
      <c r="K9" s="40">
        <f>G9+J9</f>
        <v>24831.30781477976</v>
      </c>
    </row>
    <row r="10" spans="1:11" ht="12.75">
      <c r="A10" s="68">
        <v>3</v>
      </c>
      <c r="B10" s="57" t="s">
        <v>123</v>
      </c>
      <c r="C10" s="40">
        <f>orçamento2!I25</f>
        <v>85473.78896060748</v>
      </c>
      <c r="D10" s="75">
        <f>82566.22/C10</f>
        <v>0.9659829171496365</v>
      </c>
      <c r="E10" s="75">
        <f aca="true" t="shared" si="0" ref="E10:E16">D10</f>
        <v>0.9659829171496365</v>
      </c>
      <c r="F10" s="40">
        <f aca="true" t="shared" si="1" ref="F10:F16">D10*C10</f>
        <v>82566.22</v>
      </c>
      <c r="G10" s="40">
        <f aca="true" t="shared" si="2" ref="G10:G16">E10*C10</f>
        <v>82566.22</v>
      </c>
      <c r="H10" s="75">
        <f aca="true" t="shared" si="3" ref="H10:H16">(C10-G10)/C10</f>
        <v>0.03401708285036355</v>
      </c>
      <c r="I10" s="75">
        <f aca="true" t="shared" si="4" ref="I10:I16">E10+H10</f>
        <v>1</v>
      </c>
      <c r="J10" s="40">
        <f aca="true" t="shared" si="5" ref="J10:J16">C10*H10</f>
        <v>2907.568960607474</v>
      </c>
      <c r="K10" s="40">
        <f aca="true" t="shared" si="6" ref="K10:K16">G10+J10</f>
        <v>85473.78896060748</v>
      </c>
    </row>
    <row r="11" spans="1:11" ht="12.75">
      <c r="A11" s="68">
        <v>4</v>
      </c>
      <c r="B11" s="57" t="s">
        <v>127</v>
      </c>
      <c r="C11" s="40">
        <f>orçamento2!I34</f>
        <v>24831.30781477976</v>
      </c>
      <c r="D11" s="75">
        <f>23729.32/C11</f>
        <v>0.9556210320052555</v>
      </c>
      <c r="E11" s="75">
        <f t="shared" si="0"/>
        <v>0.9556210320052555</v>
      </c>
      <c r="F11" s="40">
        <f t="shared" si="1"/>
        <v>23729.32</v>
      </c>
      <c r="G11" s="40">
        <f t="shared" si="2"/>
        <v>23729.32</v>
      </c>
      <c r="H11" s="75">
        <f t="shared" si="3"/>
        <v>0.044378967994744535</v>
      </c>
      <c r="I11" s="75">
        <f t="shared" si="4"/>
        <v>1</v>
      </c>
      <c r="J11" s="40">
        <f t="shared" si="5"/>
        <v>1101.9878147797608</v>
      </c>
      <c r="K11" s="40">
        <f t="shared" si="6"/>
        <v>24831.30781477976</v>
      </c>
    </row>
    <row r="12" spans="1:11" ht="12.75">
      <c r="A12" s="68">
        <v>5</v>
      </c>
      <c r="B12" s="57" t="s">
        <v>131</v>
      </c>
      <c r="C12" s="40">
        <f>orçamento2!I43</f>
        <v>48626.416748266834</v>
      </c>
      <c r="D12" s="75">
        <f>46385.8/C12</f>
        <v>0.9539218207283042</v>
      </c>
      <c r="E12" s="75">
        <f t="shared" si="0"/>
        <v>0.9539218207283042</v>
      </c>
      <c r="F12" s="40">
        <f t="shared" si="1"/>
        <v>46385.8</v>
      </c>
      <c r="G12" s="40">
        <f t="shared" si="2"/>
        <v>46385.8</v>
      </c>
      <c r="H12" s="75">
        <f t="shared" si="3"/>
        <v>0.04607817927169582</v>
      </c>
      <c r="I12" s="75">
        <f t="shared" si="4"/>
        <v>1</v>
      </c>
      <c r="J12" s="40">
        <f t="shared" si="5"/>
        <v>2240.6167482668316</v>
      </c>
      <c r="K12" s="40">
        <f t="shared" si="6"/>
        <v>48626.416748266834</v>
      </c>
    </row>
    <row r="13" spans="1:11" ht="12.75">
      <c r="A13" s="68">
        <v>6</v>
      </c>
      <c r="B13" s="57" t="s">
        <v>135</v>
      </c>
      <c r="C13" s="40">
        <f>orçamento2!I52</f>
        <v>51565.151881473634</v>
      </c>
      <c r="D13" s="75">
        <f>49428.48/C13</f>
        <v>0.958563646115405</v>
      </c>
      <c r="E13" s="75">
        <f t="shared" si="0"/>
        <v>0.958563646115405</v>
      </c>
      <c r="F13" s="40">
        <f t="shared" si="1"/>
        <v>49428.48</v>
      </c>
      <c r="G13" s="40">
        <f t="shared" si="2"/>
        <v>49428.48</v>
      </c>
      <c r="H13" s="75">
        <f t="shared" si="3"/>
        <v>0.04143635388459499</v>
      </c>
      <c r="I13" s="75">
        <f t="shared" si="4"/>
        <v>1</v>
      </c>
      <c r="J13" s="40">
        <f>C13*H13</f>
        <v>2136.6718814736305</v>
      </c>
      <c r="K13" s="40">
        <f>G13+J13</f>
        <v>51565.151881473634</v>
      </c>
    </row>
    <row r="14" spans="1:11" ht="12.75">
      <c r="A14" s="68">
        <v>7</v>
      </c>
      <c r="B14" s="57" t="s">
        <v>142</v>
      </c>
      <c r="C14" s="40">
        <f>orçamento2!I61</f>
        <v>49808.460731266954</v>
      </c>
      <c r="D14" s="75">
        <f>47609.65/C14</f>
        <v>0.9558546741058661</v>
      </c>
      <c r="E14" s="75">
        <f t="shared" si="0"/>
        <v>0.9558546741058661</v>
      </c>
      <c r="F14" s="40">
        <f t="shared" si="1"/>
        <v>47609.65</v>
      </c>
      <c r="G14" s="40">
        <f t="shared" si="2"/>
        <v>47609.65</v>
      </c>
      <c r="H14" s="75">
        <f t="shared" si="3"/>
        <v>0.04414532589413394</v>
      </c>
      <c r="I14" s="75">
        <f t="shared" si="4"/>
        <v>1</v>
      </c>
      <c r="J14" s="40">
        <f>C14*H14</f>
        <v>2198.8107312669526</v>
      </c>
      <c r="K14" s="40">
        <f>G14+J14</f>
        <v>49808.460731266954</v>
      </c>
    </row>
    <row r="15" spans="1:11" ht="12.75">
      <c r="A15" s="68">
        <v>8</v>
      </c>
      <c r="B15" s="57" t="s">
        <v>143</v>
      </c>
      <c r="C15" s="40">
        <f>orçamento2!I70</f>
        <v>49613.709487669585</v>
      </c>
      <c r="D15" s="75">
        <f>47408.01/C15</f>
        <v>0.9555425403493008</v>
      </c>
      <c r="E15" s="75">
        <f t="shared" si="0"/>
        <v>0.9555425403493008</v>
      </c>
      <c r="F15" s="40">
        <f t="shared" si="1"/>
        <v>47408.01</v>
      </c>
      <c r="G15" s="40">
        <f t="shared" si="2"/>
        <v>47408.01</v>
      </c>
      <c r="H15" s="75">
        <f t="shared" si="3"/>
        <v>0.0444574596506992</v>
      </c>
      <c r="I15" s="75">
        <f t="shared" si="4"/>
        <v>1</v>
      </c>
      <c r="J15" s="40">
        <f>C15*H15</f>
        <v>2205.6994876695826</v>
      </c>
      <c r="K15" s="40">
        <f>G15+J15</f>
        <v>49613.709487669585</v>
      </c>
    </row>
    <row r="16" spans="1:11" ht="12.75">
      <c r="A16" s="68">
        <v>9</v>
      </c>
      <c r="B16" s="57" t="s">
        <v>144</v>
      </c>
      <c r="C16" s="40">
        <f>orçamento2!I79</f>
        <v>30792.835512566657</v>
      </c>
      <c r="D16" s="75">
        <f>29901.72/C16</f>
        <v>0.9710609465567733</v>
      </c>
      <c r="E16" s="75">
        <f t="shared" si="0"/>
        <v>0.9710609465567733</v>
      </c>
      <c r="F16" s="40">
        <f t="shared" si="1"/>
        <v>29901.72</v>
      </c>
      <c r="G16" s="40">
        <f t="shared" si="2"/>
        <v>29901.72</v>
      </c>
      <c r="H16" s="75">
        <f t="shared" si="3"/>
        <v>0.0289390534432267</v>
      </c>
      <c r="I16" s="75">
        <f t="shared" si="4"/>
        <v>1</v>
      </c>
      <c r="J16" s="40">
        <f t="shared" si="5"/>
        <v>891.1155125666555</v>
      </c>
      <c r="K16" s="40">
        <f t="shared" si="6"/>
        <v>30792.835512566657</v>
      </c>
    </row>
    <row r="17" spans="1:11" ht="12.75">
      <c r="A17" s="145" t="s">
        <v>222</v>
      </c>
      <c r="B17" s="145"/>
      <c r="C17" s="76">
        <f>SUM(C8:C16)</f>
        <v>366847.6143464107</v>
      </c>
      <c r="D17" s="77">
        <f>F17/C17</f>
        <v>0.959698649334953</v>
      </c>
      <c r="E17" s="77">
        <f>G17/C17</f>
        <v>0.9596986367820568</v>
      </c>
      <c r="F17" s="76">
        <f>SUM(F8:F16)</f>
        <v>352063.16000000003</v>
      </c>
      <c r="G17" s="76">
        <f>SUM(G8:G16)</f>
        <v>352063.155395</v>
      </c>
      <c r="H17" s="77">
        <f>J17/C17</f>
        <v>0.04030133595866821</v>
      </c>
      <c r="I17" s="77">
        <f>K17/C17</f>
        <v>1</v>
      </c>
      <c r="J17" s="76">
        <f>SUM(J8:J16)-0.01</f>
        <v>14784.448951410648</v>
      </c>
      <c r="K17" s="78">
        <f>SUM(K8:K16)</f>
        <v>366847.6143464107</v>
      </c>
    </row>
    <row r="18" spans="1:10" ht="12.75">
      <c r="A18" s="64"/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12.75">
      <c r="A19" s="64"/>
      <c r="B19" s="64"/>
      <c r="C19" s="64"/>
      <c r="D19" s="64"/>
      <c r="E19" s="64"/>
      <c r="F19" s="64"/>
      <c r="G19" s="89"/>
      <c r="H19" s="64"/>
      <c r="I19" s="64"/>
      <c r="J19" s="64"/>
    </row>
    <row r="20" spans="1:10" ht="12.75">
      <c r="A20" s="64"/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2.75">
      <c r="A21" s="64"/>
      <c r="B21" s="64"/>
      <c r="C21" s="64"/>
      <c r="D21" s="64"/>
      <c r="E21" s="64"/>
      <c r="F21" s="64"/>
      <c r="G21" s="87"/>
      <c r="H21" s="64"/>
      <c r="I21" s="64"/>
      <c r="J21" s="64"/>
    </row>
    <row r="22" spans="1:10" ht="12.75">
      <c r="A22" s="64"/>
      <c r="B22" s="64"/>
      <c r="C22" s="64"/>
      <c r="D22" s="64"/>
      <c r="E22" s="64"/>
      <c r="F22" s="64"/>
      <c r="G22" s="87"/>
      <c r="H22" s="64"/>
      <c r="I22" s="64"/>
      <c r="J22" s="64"/>
    </row>
    <row r="23" spans="1:10" ht="12.75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.75">
      <c r="A24" s="64"/>
      <c r="B24" s="64"/>
      <c r="C24" s="64"/>
      <c r="D24" s="79" t="s">
        <v>115</v>
      </c>
      <c r="E24" s="64"/>
      <c r="F24" s="64"/>
      <c r="G24" s="64"/>
      <c r="H24" s="64"/>
      <c r="I24" s="64"/>
      <c r="J24" s="64"/>
    </row>
    <row r="25" spans="1:10" ht="15.75">
      <c r="A25" s="64"/>
      <c r="B25" s="64"/>
      <c r="C25" s="64"/>
      <c r="D25" s="79" t="s">
        <v>116</v>
      </c>
      <c r="E25" s="64"/>
      <c r="F25" s="64"/>
      <c r="G25" s="64"/>
      <c r="H25" s="64"/>
      <c r="I25" s="64"/>
      <c r="J25" s="64"/>
    </row>
    <row r="26" spans="1:10" ht="15">
      <c r="A26" s="64"/>
      <c r="B26" s="64"/>
      <c r="C26" s="64"/>
      <c r="D26" s="80"/>
      <c r="E26" s="64"/>
      <c r="F26" s="64"/>
      <c r="G26" s="64"/>
      <c r="H26" s="64"/>
      <c r="I26" s="64"/>
      <c r="J26" s="64"/>
    </row>
    <row r="27" spans="1:10" ht="12.75">
      <c r="A27" s="64"/>
      <c r="B27" s="64"/>
      <c r="C27" s="64"/>
      <c r="D27" s="64"/>
      <c r="E27" s="64"/>
      <c r="F27" s="64"/>
      <c r="G27" s="64"/>
      <c r="H27" s="64"/>
      <c r="I27" s="64"/>
      <c r="J27" s="64"/>
    </row>
  </sheetData>
  <sheetProtection/>
  <mergeCells count="12">
    <mergeCell ref="F6:G6"/>
    <mergeCell ref="H6:I6"/>
    <mergeCell ref="J6:K6"/>
    <mergeCell ref="A17:B17"/>
    <mergeCell ref="D2:G2"/>
    <mergeCell ref="A4:K4"/>
    <mergeCell ref="A5:A7"/>
    <mergeCell ref="B5:B7"/>
    <mergeCell ref="C5:C7"/>
    <mergeCell ref="D5:G5"/>
    <mergeCell ref="H5:K5"/>
    <mergeCell ref="D6:E6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win]</dc:creator>
  <cp:keywords/>
  <dc:description/>
  <cp:lastModifiedBy>Usuario</cp:lastModifiedBy>
  <cp:lastPrinted>2017-01-16T10:23:18Z</cp:lastPrinted>
  <dcterms:created xsi:type="dcterms:W3CDTF">2009-11-11T18:29:23Z</dcterms:created>
  <dcterms:modified xsi:type="dcterms:W3CDTF">2017-01-16T10:29:04Z</dcterms:modified>
  <cp:category/>
  <cp:version/>
  <cp:contentType/>
  <cp:contentStatus/>
</cp:coreProperties>
</file>