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6870" activeTab="1"/>
  </bookViews>
  <sheets>
    <sheet name="A2" sheetId="1" r:id="rId1"/>
    <sheet name="A3" sheetId="2" r:id="rId2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comments1.xml><?xml version="1.0" encoding="utf-8"?>
<comments xmlns="http://schemas.openxmlformats.org/spreadsheetml/2006/main">
  <authors>
    <author>lissandro</author>
  </authors>
  <commentList>
    <comment ref="G1" authorId="0">
      <text>
        <r>
          <rPr>
            <b/>
            <sz val="9"/>
            <color indexed="10"/>
            <rFont val="Arial"/>
            <family val="2"/>
          </rPr>
          <t>Atenção:</t>
        </r>
        <r>
          <rPr>
            <b/>
            <sz val="9"/>
            <rFont val="Arial"/>
            <family val="2"/>
          </rPr>
          <t xml:space="preserve">
</t>
        </r>
        <r>
          <rPr>
            <sz val="9"/>
            <rFont val="Arial"/>
            <family val="2"/>
          </rPr>
          <t xml:space="preserve">Somente os campos em </t>
        </r>
        <r>
          <rPr>
            <sz val="9"/>
            <color indexed="40"/>
            <rFont val="Arial"/>
            <family val="2"/>
          </rPr>
          <t>BRANCO</t>
        </r>
        <r>
          <rPr>
            <sz val="9"/>
            <rFont val="Arial"/>
            <family val="2"/>
          </rPr>
          <t xml:space="preserve"> poderão ser preenchidos.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color indexed="10"/>
            <rFont val="Arial"/>
            <family val="2"/>
          </rPr>
          <t>Fontes de recursos:</t>
        </r>
        <r>
          <rPr>
            <sz val="9"/>
            <rFont val="Arial"/>
            <family val="2"/>
          </rPr>
          <t xml:space="preserve">
Preencha o percentual das fontes de recursos do projeto (totalizando 100%).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10"/>
            <rFont val="Tahoma"/>
            <family val="2"/>
          </rPr>
          <t>Grupos: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"/>
            <family val="2"/>
          </rPr>
          <t>Para inserir um Grupo de Projeto preencha apenas os campos,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ITEM e DISCRIMINAÇÃO. </t>
        </r>
      </text>
    </comment>
    <comment ref="G11" authorId="0">
      <text>
        <r>
          <rPr>
            <b/>
            <sz val="9"/>
            <color indexed="10"/>
            <rFont val="Arial"/>
            <family val="2"/>
          </rPr>
          <t>Itens:</t>
        </r>
        <r>
          <rPr>
            <sz val="9"/>
            <rFont val="Arial"/>
            <family val="2"/>
          </rPr>
          <t xml:space="preserve">
Para inserir um Item de Projeto preencha todos os campos. Desde </t>
        </r>
        <r>
          <rPr>
            <b/>
            <sz val="9"/>
            <rFont val="Arial"/>
            <family val="2"/>
          </rPr>
          <t>ITEM</t>
        </r>
        <r>
          <rPr>
            <sz val="9"/>
            <rFont val="Arial"/>
            <family val="2"/>
          </rPr>
          <t xml:space="preserve"> até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
</t>
        </r>
        <r>
          <rPr>
            <b/>
            <sz val="9"/>
            <color indexed="10"/>
            <rFont val="Arial"/>
            <family val="2"/>
          </rPr>
          <t>OBS:</t>
        </r>
        <r>
          <rPr>
            <sz val="9"/>
            <rFont val="Arial"/>
            <family val="2"/>
          </rPr>
          <t xml:space="preserve">
Os itens com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 igual a zero serão considerados itens financiados com recusros próprios da prefeitura.</t>
        </r>
      </text>
    </comment>
    <comment ref="G22" authorId="0">
      <text>
        <r>
          <rPr>
            <b/>
            <sz val="9"/>
            <color indexed="10"/>
            <rFont val="Arial"/>
            <family val="2"/>
          </rPr>
          <t>Recursos da Prefeitura:</t>
        </r>
        <r>
          <rPr>
            <sz val="9"/>
            <rFont val="Arial"/>
            <family val="2"/>
          </rPr>
          <t xml:space="preserve">
Serão considerados como recurso próprio da prefeitura os itens de projeto que estiverem com o custo unitário zerado ou em branco. </t>
        </r>
      </text>
    </comment>
  </commentList>
</comments>
</file>

<file path=xl/sharedStrings.xml><?xml version="1.0" encoding="utf-8"?>
<sst xmlns="http://schemas.openxmlformats.org/spreadsheetml/2006/main" count="163" uniqueCount="101">
  <si>
    <t>PLANILHA DE ORÇAMENTO</t>
  </si>
  <si>
    <t>(A 2)</t>
  </si>
  <si>
    <t>ITEM</t>
  </si>
  <si>
    <t>FONTES</t>
  </si>
  <si>
    <t>%</t>
  </si>
  <si>
    <t>Outros Recursos</t>
  </si>
  <si>
    <t>MUNICÍPIO:</t>
  </si>
  <si>
    <t>Total do Projeto</t>
  </si>
  <si>
    <t>PROJETO:</t>
  </si>
  <si>
    <t>DISCRIMINAÇÃO</t>
  </si>
  <si>
    <t>UNID.</t>
  </si>
  <si>
    <t>QUANT.</t>
  </si>
  <si>
    <t>CUSTO UNIT.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</si>
  <si>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</si>
  <si>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</si>
  <si>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</si>
  <si>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</si>
  <si>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</si>
  <si>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</si>
  <si>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</si>
  <si>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</si>
  <si>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</si>
  <si>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Recursos Badesc Cidades</t>
  </si>
  <si>
    <t>PROGRAMA BADESC CIDADES</t>
  </si>
  <si>
    <t>GEROM    -</t>
  </si>
  <si>
    <t>GERÊNCIA DE OPERAÇÕES MUNICIPAIS</t>
  </si>
  <si>
    <t>TOTAL DA OBRA</t>
  </si>
  <si>
    <t>CRONOGRAMA FÍSICO - FINANCEIRO</t>
  </si>
  <si>
    <t>A 3</t>
  </si>
  <si>
    <t xml:space="preserve">GEROM </t>
  </si>
  <si>
    <t>BADESC CIDADES</t>
  </si>
  <si>
    <t>PROGRAMA OPERACIONAL PARA DESENVOLVIMENTO MUNICIPAL</t>
  </si>
  <si>
    <t>PERÍODO</t>
  </si>
  <si>
    <t>TOTAL</t>
  </si>
  <si>
    <t>Mês 01</t>
  </si>
  <si>
    <t>Mês 02</t>
  </si>
  <si>
    <t>Mês 03</t>
  </si>
  <si>
    <t>Mês 04</t>
  </si>
  <si>
    <t>Mês 05</t>
  </si>
  <si>
    <t>Mês 06</t>
  </si>
  <si>
    <t>R$</t>
  </si>
  <si>
    <t>TOTAL NO MÊS (SIMPLES)</t>
  </si>
  <si>
    <t>TOTAL NO MÊS (ACUMULADO)</t>
  </si>
  <si>
    <t>ASSINATURA:</t>
  </si>
  <si>
    <t>Rua Almirante Alvim, 491 - CP 1521 - CEP 88015-380 - Florianópolis - SC - Fone: (0--48) 3216-5032 /  5156 - Fax: 3216-5007</t>
  </si>
  <si>
    <t>IOMERÊ</t>
  </si>
  <si>
    <t>Pavimentação de vias - estrada de acesso à linha Bridi - calçamento em pedras irregulares de basalto</t>
  </si>
  <si>
    <t>SERVIÇOS PRELIMINARES</t>
  </si>
  <si>
    <t>SERVICOS TOPOGRAFICOS PARA PAVIMENTACAO, INCLUSIVE NOTA DE SERVICOS, ACOMPANHAMENTO E GREIDE</t>
  </si>
  <si>
    <t>m2</t>
  </si>
  <si>
    <t>PLACA DE OBRA EM CHAPA DE ACO GALVANIZADO</t>
  </si>
  <si>
    <t>1.1</t>
  </si>
  <si>
    <t>1.2</t>
  </si>
  <si>
    <t>BOCA DE LOBO EM ALVENARIA TIJOLO MACICO, REVESTIDA C/ ARGAMASSA DE CIMENTO E AREIA 1:3, SOBRE LASTRO DE CONCRETO 10CM E TAMPA DE FERRO FUNDIDO</t>
  </si>
  <si>
    <t>TUBO CONCRETO SIMPLES DN 300 MM PARA DRENAGEM - FORNECIMENTO E INSTALACAO INCLUSIVE ESCAVACAO MANUAL 1M3/M</t>
  </si>
  <si>
    <t>m</t>
  </si>
  <si>
    <t>TUBO CONCRETO SIMPLES DN 400 MM PARA DRENAGEM - FORNECIMENTO E INSTALACAO INCLUSIVE ESCAVACAO MANUAL 1,5M3/M</t>
  </si>
  <si>
    <t>REATERRO DE VALA COM COMPACTAÇÃO MANUAL</t>
  </si>
  <si>
    <t>m3</t>
  </si>
  <si>
    <t>DRENAGEM</t>
  </si>
  <si>
    <t>3.1</t>
  </si>
  <si>
    <t>3.2</t>
  </si>
  <si>
    <t>3.3</t>
  </si>
  <si>
    <t>BASE PARA PAVIMENTACAO COM BRITA CORRIDA (PEDRISCO), INCLUSIVE COMPACTACAO</t>
  </si>
  <si>
    <t>PAVIMENTACAO DE PEDRA IRREGULAR, INCLUSIVE REJUNTE DE PO DE PEDRA E COMPACTACAO, EXCLUSIVE COLCHAO E REGULARIZACAO DO SUBLEITO</t>
  </si>
  <si>
    <t>PAVIMENTAÇÃO</t>
  </si>
  <si>
    <t>4.1</t>
  </si>
  <si>
    <t>SINALIZAÇÃO</t>
  </si>
  <si>
    <t>PLACA DE SINALIZACAO VIARIA CIRCULAR D = 50 CM, COM SUPORTE DE ACO GALVANIZADO D = 50 MM E ALTURA = 3 M, INCLUSIVE BASE DE CONCRETO NAO ESTRUTURAL</t>
  </si>
  <si>
    <t>unid.</t>
  </si>
  <si>
    <t>Custo e valores elaborados conforme tabela SINAPI - Referência junho/2017 - não desonerado</t>
  </si>
  <si>
    <t>Flávio André de Oliveira</t>
  </si>
  <si>
    <t>048.529-6</t>
  </si>
  <si>
    <t>01/09/2017</t>
  </si>
  <si>
    <t>MUNICÍPIO: IOMERÊ</t>
  </si>
  <si>
    <t>PROJETO E CARACTERÍSTICAS DA OBRA: Pavimentação em pedras irregulares, drenagem, meio-fio e sinalização viária de estrada de acesso à Linha Bridi - interior de iomerê</t>
  </si>
  <si>
    <t>DATA DO ORÇAMENTO: 01/09/2017</t>
  </si>
  <si>
    <t>Mês 07</t>
  </si>
  <si>
    <t>Mês 08</t>
  </si>
  <si>
    <t>Mês 09</t>
  </si>
  <si>
    <t>Mês 10</t>
  </si>
  <si>
    <t>Mês 11</t>
  </si>
  <si>
    <t>Mês 12</t>
  </si>
  <si>
    <t>Mês 14</t>
  </si>
  <si>
    <t>Mês 13</t>
  </si>
  <si>
    <t>TOTAL PREVISTO (R$)</t>
  </si>
  <si>
    <t>TOTAL PREVISTO</t>
  </si>
  <si>
    <t>NOME E CREA DO RESPONSÁVEL TÉCNICO:                                                                                                                                                                               ENG.º FLÁVIO ANDRÉ DE OLIVEIRA                                                                                                                                    ENG. CIVIL - CREA/SC - 048.529-6</t>
  </si>
  <si>
    <t>ÚNICA</t>
  </si>
  <si>
    <t>FOLHA:</t>
  </si>
  <si>
    <t>2.1</t>
  </si>
  <si>
    <t>2.2</t>
  </si>
  <si>
    <t>2.3</t>
  </si>
  <si>
    <t>2.4</t>
  </si>
  <si>
    <t>ASSENTAMENTO DE GUIA (MEIO-FIO) EM TRECHO RETO, CONFECCIONADA EM CONCRETO PRÉ-FABRICADO, DIMENSÕES 100X15X12X30 CM (COMPRIMENTO X BASE INFERIOR X BASE SUPERIOR X ALTURA), PARA VIAS URBANAS (USO VIÁRIO). AF_06/2016</t>
  </si>
  <si>
    <t>3.4</t>
  </si>
  <si>
    <t>ADUELA/GALERIA DE CONCRETO ARMADO, SECAO RETANGULAR 2.00 X 2.00 M (L X A), C = 1.00 M, E = 20 CM</t>
  </si>
  <si>
    <t>TUBO DE CONCRETO PARA REDES COLETORAS DE ÁGUAS PLUVIAIS, DIÂMETRO DE 1500 MM, JUNTA RÍGIDA, INSTALADO EM LOCAL COM ALTO NÍVEL DE INTERFERÊNCIAS - FORNECIMENTO E ASSENTAMENTO. AF_12/2015</t>
  </si>
  <si>
    <t>2.5</t>
  </si>
  <si>
    <t>2.6</t>
  </si>
  <si>
    <t>ATERRO MANUAL DE VALAS COM SOLO ARGILO-ARENOSO E COMPACTAÇÃO MECANIZADA. AF_05/2016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</si>
</sst>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  <numFmt numFmtId="178" formatCode="#,##0.00_ ;\-#,##0.00\ "/>
    <numFmt numFmtId="179" formatCode="0.0%"/>
    <numFmt numFmtId="180" formatCode="0.000%"/>
    <numFmt numFmtId="181" formatCode="#,##0.000;\-#,##0.000"/>
  </numFmts>
  <fonts count="60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40"/>
      <name val="Arial"/>
      <family val="2"/>
    </font>
    <font>
      <b/>
      <sz val="9"/>
      <color indexed="10"/>
      <name val="Tahoma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16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2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right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17" fillId="35" borderId="10" xfId="0" applyFont="1" applyFill="1" applyBorder="1" applyAlignment="1" applyProtection="1">
      <alignment horizontal="center"/>
      <protection locked="0"/>
    </xf>
    <xf numFmtId="4" fontId="9" fillId="33" borderId="10" xfId="62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24" fillId="0" borderId="0" xfId="0" applyFont="1" applyAlignment="1">
      <alignment/>
    </xf>
    <xf numFmtId="0" fontId="0" fillId="35" borderId="12" xfId="0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44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6" fillId="34" borderId="17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7" xfId="62" applyNumberFormat="1" applyFont="1" applyFill="1" applyBorder="1" applyAlignment="1">
      <alignment horizontal="center" vertical="center"/>
    </xf>
    <xf numFmtId="39" fontId="12" fillId="34" borderId="17" xfId="0" applyNumberFormat="1" applyFont="1" applyFill="1" applyBorder="1" applyAlignment="1">
      <alignment horizontal="center" vertical="center" wrapText="1"/>
    </xf>
    <xf numFmtId="39" fontId="12" fillId="34" borderId="17" xfId="62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4" fontId="12" fillId="0" borderId="17" xfId="62" applyNumberFormat="1" applyFont="1" applyBorder="1" applyAlignment="1">
      <alignment horizontal="center" vertical="center" wrapText="1"/>
    </xf>
    <xf numFmtId="10" fontId="7" fillId="0" borderId="17" xfId="51" applyNumberFormat="1" applyFont="1" applyBorder="1" applyAlignment="1">
      <alignment horizontal="center" vertical="center" wrapText="1"/>
    </xf>
    <xf numFmtId="10" fontId="7" fillId="34" borderId="17" xfId="51" applyNumberFormat="1" applyFont="1" applyFill="1" applyBorder="1" applyAlignment="1">
      <alignment horizontal="center" vertical="center" wrapText="1"/>
    </xf>
    <xf numFmtId="10" fontId="12" fillId="0" borderId="17" xfId="62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 wrapText="1"/>
    </xf>
    <xf numFmtId="4" fontId="12" fillId="0" borderId="29" xfId="62" applyNumberFormat="1" applyFont="1" applyBorder="1" applyAlignment="1">
      <alignment horizontal="center" vertical="center" wrapText="1"/>
    </xf>
    <xf numFmtId="4" fontId="12" fillId="0" borderId="30" xfId="62" applyNumberFormat="1" applyFont="1" applyBorder="1" applyAlignment="1">
      <alignment horizontal="center" vertical="center" wrapText="1"/>
    </xf>
    <xf numFmtId="4" fontId="12" fillId="0" borderId="31" xfId="62" applyNumberFormat="1" applyFont="1" applyBorder="1" applyAlignment="1">
      <alignment horizontal="center" vertical="center" wrapText="1"/>
    </xf>
    <xf numFmtId="39" fontId="12" fillId="34" borderId="29" xfId="62" applyNumberFormat="1" applyFont="1" applyFill="1" applyBorder="1" applyAlignment="1">
      <alignment horizontal="center" vertical="center" wrapText="1"/>
    </xf>
    <xf numFmtId="39" fontId="12" fillId="34" borderId="31" xfId="62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44" applyAlignment="1" applyProtection="1">
      <alignment horizontal="center"/>
      <protection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PageLayoutView="0" workbookViewId="0" topLeftCell="A36">
      <selection activeCell="D42" sqref="D42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3.00390625" style="0" customWidth="1"/>
    <col min="6" max="6" width="14.00390625" style="0" customWidth="1"/>
    <col min="7" max="7" width="0.9921875" style="0" customWidth="1"/>
  </cols>
  <sheetData>
    <row r="1" spans="1:6" ht="36" customHeight="1">
      <c r="A1" s="86"/>
      <c r="B1" s="86"/>
      <c r="C1" s="87" t="s">
        <v>0</v>
      </c>
      <c r="D1" s="87"/>
      <c r="E1" s="87"/>
      <c r="F1" s="88" t="s">
        <v>1</v>
      </c>
    </row>
    <row r="2" spans="1:7" ht="36" customHeight="1">
      <c r="A2" s="10" t="s">
        <v>24</v>
      </c>
      <c r="B2" s="11" t="s">
        <v>25</v>
      </c>
      <c r="C2" s="87"/>
      <c r="D2" s="87"/>
      <c r="E2" s="87"/>
      <c r="F2" s="88"/>
      <c r="G2" s="7"/>
    </row>
    <row r="3" spans="1:7" ht="13.5" customHeight="1">
      <c r="A3" s="72" t="s">
        <v>23</v>
      </c>
      <c r="B3" s="73"/>
      <c r="C3" s="1" t="s">
        <v>2</v>
      </c>
      <c r="D3" s="89" t="s">
        <v>3</v>
      </c>
      <c r="E3" s="89"/>
      <c r="F3" s="2" t="s">
        <v>4</v>
      </c>
      <c r="G3" s="7"/>
    </row>
    <row r="4" spans="1:6" ht="12.75" customHeight="1">
      <c r="A4" s="74"/>
      <c r="B4" s="75"/>
      <c r="C4" s="3">
        <v>1</v>
      </c>
      <c r="D4" s="90" t="s">
        <v>22</v>
      </c>
      <c r="E4" s="90"/>
      <c r="F4" s="14">
        <v>1</v>
      </c>
    </row>
    <row r="5" spans="1:6" ht="12.75" customHeight="1">
      <c r="A5" s="76"/>
      <c r="B5" s="77"/>
      <c r="C5" s="3">
        <v>2</v>
      </c>
      <c r="D5" s="91" t="s">
        <v>5</v>
      </c>
      <c r="E5" s="91"/>
      <c r="F5" s="14"/>
    </row>
    <row r="6" spans="1:6" ht="13.5" customHeight="1">
      <c r="A6" s="13" t="s">
        <v>6</v>
      </c>
      <c r="B6" s="15" t="s">
        <v>45</v>
      </c>
      <c r="C6" s="4"/>
      <c r="D6" s="82" t="s">
        <v>7</v>
      </c>
      <c r="E6" s="82"/>
      <c r="F6" s="12">
        <f>F4+F5</f>
        <v>1</v>
      </c>
    </row>
    <row r="7" spans="1:6" ht="14.25" customHeight="1">
      <c r="A7" s="83" t="s">
        <v>8</v>
      </c>
      <c r="B7" s="84" t="s">
        <v>46</v>
      </c>
      <c r="C7" s="84"/>
      <c r="D7" s="84"/>
      <c r="E7" s="84"/>
      <c r="F7" s="84"/>
    </row>
    <row r="8" spans="1:6" ht="12.75">
      <c r="A8" s="83"/>
      <c r="B8" s="84"/>
      <c r="C8" s="84"/>
      <c r="D8" s="84"/>
      <c r="E8" s="84"/>
      <c r="F8" s="84"/>
    </row>
    <row r="9" spans="1:6" ht="22.5">
      <c r="A9" s="3" t="s">
        <v>2</v>
      </c>
      <c r="B9" s="5" t="s">
        <v>9</v>
      </c>
      <c r="C9" s="5" t="s">
        <v>10</v>
      </c>
      <c r="D9" s="5" t="s">
        <v>11</v>
      </c>
      <c r="E9" s="6" t="s">
        <v>12</v>
      </c>
      <c r="F9" s="5" t="s">
        <v>13</v>
      </c>
    </row>
    <row r="10" spans="1:6" s="7" customFormat="1" ht="12.75">
      <c r="A10" s="25">
        <v>1</v>
      </c>
      <c r="B10" s="41" t="s">
        <v>47</v>
      </c>
      <c r="C10" s="26"/>
      <c r="D10" s="34"/>
      <c r="E10" s="34"/>
      <c r="F10" s="32"/>
    </row>
    <row r="11" spans="1:6" s="7" customFormat="1" ht="38.25">
      <c r="A11" s="44" t="s">
        <v>51</v>
      </c>
      <c r="B11" s="42" t="s">
        <v>48</v>
      </c>
      <c r="C11" s="43" t="s">
        <v>49</v>
      </c>
      <c r="D11" s="43">
        <v>20175.16</v>
      </c>
      <c r="E11" s="35">
        <v>0.42</v>
      </c>
      <c r="F11" s="32">
        <f>ROUND(ROUND(D11,2)*ROUND(E11,2),2)</f>
        <v>8473.57</v>
      </c>
    </row>
    <row r="12" spans="1:8" s="7" customFormat="1" ht="25.5">
      <c r="A12" s="45" t="s">
        <v>52</v>
      </c>
      <c r="B12" s="42" t="s">
        <v>50</v>
      </c>
      <c r="C12" s="43" t="s">
        <v>49</v>
      </c>
      <c r="D12" s="43">
        <v>3</v>
      </c>
      <c r="E12" s="35">
        <v>465.41</v>
      </c>
      <c r="F12" s="32">
        <f>ROUND(ROUND(D12,2)*ROUND(E12,2),2)</f>
        <v>1396.23</v>
      </c>
      <c r="H12" s="8"/>
    </row>
    <row r="13" spans="1:6" s="7" customFormat="1" ht="12.75">
      <c r="A13" s="29">
        <v>2</v>
      </c>
      <c r="B13" s="39" t="s">
        <v>59</v>
      </c>
      <c r="C13" s="30"/>
      <c r="D13" s="37"/>
      <c r="E13" s="37"/>
      <c r="F13" s="32"/>
    </row>
    <row r="14" spans="1:6" s="7" customFormat="1" ht="63.75">
      <c r="A14" s="49" t="s">
        <v>90</v>
      </c>
      <c r="B14" s="46" t="s">
        <v>53</v>
      </c>
      <c r="C14" s="47" t="s">
        <v>10</v>
      </c>
      <c r="D14" s="43">
        <v>72</v>
      </c>
      <c r="E14" s="37">
        <v>959.53</v>
      </c>
      <c r="F14" s="32">
        <f aca="true" t="shared" si="0" ref="F14:F24">ROUND(ROUND(D14,2)*ROUND(E14,2),2)</f>
        <v>69086.16</v>
      </c>
    </row>
    <row r="15" spans="1:6" s="7" customFormat="1" ht="38.25">
      <c r="A15" s="49" t="s">
        <v>91</v>
      </c>
      <c r="B15" s="46" t="s">
        <v>54</v>
      </c>
      <c r="C15" s="47" t="s">
        <v>55</v>
      </c>
      <c r="D15" s="43">
        <v>180</v>
      </c>
      <c r="E15" s="37">
        <v>125.73</v>
      </c>
      <c r="F15" s="32">
        <f t="shared" si="0"/>
        <v>22631.4</v>
      </c>
    </row>
    <row r="16" spans="1:14" s="7" customFormat="1" ht="38.25">
      <c r="A16" s="49" t="s">
        <v>92</v>
      </c>
      <c r="B16" s="46" t="s">
        <v>56</v>
      </c>
      <c r="C16" s="48" t="s">
        <v>55</v>
      </c>
      <c r="D16" s="43">
        <v>1499.09</v>
      </c>
      <c r="E16" s="37">
        <v>156.45</v>
      </c>
      <c r="F16" s="32">
        <f t="shared" si="0"/>
        <v>234532.63</v>
      </c>
      <c r="N16" s="8"/>
    </row>
    <row r="17" spans="1:6" s="7" customFormat="1" ht="76.5">
      <c r="A17" s="49" t="s">
        <v>93</v>
      </c>
      <c r="B17" s="50" t="s">
        <v>97</v>
      </c>
      <c r="C17" s="68" t="s">
        <v>55</v>
      </c>
      <c r="D17" s="43">
        <v>9</v>
      </c>
      <c r="E17" s="37">
        <v>727.25</v>
      </c>
      <c r="F17" s="32">
        <f t="shared" si="0"/>
        <v>6545.25</v>
      </c>
    </row>
    <row r="18" spans="1:6" s="7" customFormat="1" ht="25.5">
      <c r="A18" s="49" t="s">
        <v>98</v>
      </c>
      <c r="B18" s="46" t="s">
        <v>57</v>
      </c>
      <c r="C18" s="67" t="s">
        <v>58</v>
      </c>
      <c r="D18" s="37">
        <v>578.9</v>
      </c>
      <c r="E18" s="37">
        <v>60.44</v>
      </c>
      <c r="F18" s="32">
        <f t="shared" si="0"/>
        <v>34988.72</v>
      </c>
    </row>
    <row r="19" spans="1:6" s="7" customFormat="1" ht="38.25">
      <c r="A19" s="49" t="s">
        <v>99</v>
      </c>
      <c r="B19" s="50" t="s">
        <v>96</v>
      </c>
      <c r="C19" s="67" t="s">
        <v>10</v>
      </c>
      <c r="D19" s="37">
        <v>4</v>
      </c>
      <c r="E19" s="37">
        <v>2161.79</v>
      </c>
      <c r="F19" s="32">
        <f t="shared" si="0"/>
        <v>8647.16</v>
      </c>
    </row>
    <row r="20" spans="1:6" s="7" customFormat="1" ht="12.75">
      <c r="A20" s="29">
        <v>3</v>
      </c>
      <c r="B20" s="39" t="s">
        <v>65</v>
      </c>
      <c r="C20" s="30"/>
      <c r="D20" s="37"/>
      <c r="E20" s="37"/>
      <c r="F20" s="32"/>
    </row>
    <row r="21" spans="1:6" s="7" customFormat="1" ht="38.25">
      <c r="A21" s="49" t="s">
        <v>60</v>
      </c>
      <c r="B21" s="28" t="s">
        <v>63</v>
      </c>
      <c r="C21" s="30" t="s">
        <v>58</v>
      </c>
      <c r="D21" s="37">
        <v>2017.52</v>
      </c>
      <c r="E21" s="37">
        <v>113.36</v>
      </c>
      <c r="F21" s="32">
        <f t="shared" si="0"/>
        <v>228706.07</v>
      </c>
    </row>
    <row r="22" spans="1:6" s="7" customFormat="1" ht="51">
      <c r="A22" s="49" t="s">
        <v>61</v>
      </c>
      <c r="B22" s="28" t="s">
        <v>64</v>
      </c>
      <c r="C22" s="30" t="s">
        <v>49</v>
      </c>
      <c r="D22" s="37">
        <v>20175.16</v>
      </c>
      <c r="E22" s="37">
        <v>40.51</v>
      </c>
      <c r="F22" s="32">
        <f t="shared" si="0"/>
        <v>817295.73</v>
      </c>
    </row>
    <row r="23" spans="1:6" s="7" customFormat="1" ht="76.5">
      <c r="A23" s="49" t="s">
        <v>62</v>
      </c>
      <c r="B23" s="39" t="s">
        <v>94</v>
      </c>
      <c r="C23" s="30" t="s">
        <v>55</v>
      </c>
      <c r="D23" s="37">
        <v>5433.28</v>
      </c>
      <c r="E23" s="37">
        <v>40.05</v>
      </c>
      <c r="F23" s="32">
        <f t="shared" si="0"/>
        <v>217602.86</v>
      </c>
    </row>
    <row r="24" spans="1:6" s="7" customFormat="1" ht="38.25">
      <c r="A24" s="49" t="s">
        <v>95</v>
      </c>
      <c r="B24" s="50" t="s">
        <v>100</v>
      </c>
      <c r="C24" s="67" t="s">
        <v>58</v>
      </c>
      <c r="D24" s="37">
        <v>407.5</v>
      </c>
      <c r="E24" s="37">
        <v>51.81</v>
      </c>
      <c r="F24" s="32">
        <f t="shared" si="0"/>
        <v>21112.58</v>
      </c>
    </row>
    <row r="25" spans="1:6" s="7" customFormat="1" ht="12.75">
      <c r="A25" s="49">
        <v>4</v>
      </c>
      <c r="B25" s="39" t="s">
        <v>67</v>
      </c>
      <c r="C25" s="30"/>
      <c r="D25" s="37"/>
      <c r="E25" s="37"/>
      <c r="F25" s="32"/>
    </row>
    <row r="26" spans="1:6" s="7" customFormat="1" ht="51">
      <c r="A26" s="49" t="s">
        <v>66</v>
      </c>
      <c r="B26" s="50" t="s">
        <v>68</v>
      </c>
      <c r="C26" s="47" t="s">
        <v>69</v>
      </c>
      <c r="D26" s="43">
        <v>42</v>
      </c>
      <c r="E26" s="37">
        <v>334.3</v>
      </c>
      <c r="F26" s="32">
        <f aca="true" t="shared" si="1" ref="F26:F44">ROUND(ROUND(D26,2)*ROUND(E26,2),2)</f>
        <v>14040.6</v>
      </c>
    </row>
    <row r="27" spans="1:6" s="7" customFormat="1" ht="12.75">
      <c r="A27" s="49"/>
      <c r="B27" s="39"/>
      <c r="C27" s="30"/>
      <c r="D27" s="37"/>
      <c r="E27" s="37"/>
      <c r="F27" s="32">
        <f t="shared" si="1"/>
        <v>0</v>
      </c>
    </row>
    <row r="28" spans="1:6" s="7" customFormat="1" ht="12.75">
      <c r="A28" s="49"/>
      <c r="B28" s="50"/>
      <c r="C28" s="47"/>
      <c r="D28" s="43"/>
      <c r="E28" s="37"/>
      <c r="F28" s="32">
        <f t="shared" si="1"/>
        <v>0</v>
      </c>
    </row>
    <row r="29" spans="1:6" s="7" customFormat="1" ht="12.75">
      <c r="A29" s="29"/>
      <c r="B29" s="28"/>
      <c r="C29" s="30"/>
      <c r="D29" s="37"/>
      <c r="E29" s="37"/>
      <c r="F29" s="32">
        <f t="shared" si="1"/>
        <v>0</v>
      </c>
    </row>
    <row r="30" spans="1:6" s="7" customFormat="1" ht="12.75">
      <c r="A30" s="29"/>
      <c r="B30" s="28"/>
      <c r="C30" s="30"/>
      <c r="D30" s="37"/>
      <c r="E30" s="37"/>
      <c r="F30" s="32">
        <f t="shared" si="1"/>
        <v>0</v>
      </c>
    </row>
    <row r="31" spans="1:6" s="7" customFormat="1" ht="12.75">
      <c r="A31" s="29"/>
      <c r="B31" s="28"/>
      <c r="C31" s="30"/>
      <c r="D31" s="37"/>
      <c r="E31" s="37"/>
      <c r="F31" s="32">
        <f t="shared" si="1"/>
        <v>0</v>
      </c>
    </row>
    <row r="32" spans="1:6" s="7" customFormat="1" ht="12.75">
      <c r="A32" s="29"/>
      <c r="B32" s="28"/>
      <c r="C32" s="30"/>
      <c r="D32" s="37"/>
      <c r="E32" s="37"/>
      <c r="F32" s="32">
        <f t="shared" si="1"/>
        <v>0</v>
      </c>
    </row>
    <row r="33" spans="1:6" s="7" customFormat="1" ht="12.75">
      <c r="A33" s="29"/>
      <c r="B33" s="28"/>
      <c r="C33" s="30"/>
      <c r="D33" s="37"/>
      <c r="E33" s="37"/>
      <c r="F33" s="32">
        <f t="shared" si="1"/>
        <v>0</v>
      </c>
    </row>
    <row r="34" spans="1:6" s="7" customFormat="1" ht="12.75">
      <c r="A34" s="27"/>
      <c r="B34" s="28"/>
      <c r="C34" s="30"/>
      <c r="D34" s="37"/>
      <c r="E34" s="37"/>
      <c r="F34" s="32">
        <f t="shared" si="1"/>
        <v>0</v>
      </c>
    </row>
    <row r="35" spans="1:6" s="7" customFormat="1" ht="12.75">
      <c r="A35" s="16"/>
      <c r="B35" s="17"/>
      <c r="C35" s="18"/>
      <c r="D35" s="38"/>
      <c r="E35" s="38"/>
      <c r="F35" s="32">
        <f t="shared" si="1"/>
        <v>0</v>
      </c>
    </row>
    <row r="36" spans="1:6" s="7" customFormat="1" ht="12.75">
      <c r="A36" s="16"/>
      <c r="B36" s="17"/>
      <c r="C36" s="31"/>
      <c r="D36" s="38"/>
      <c r="E36" s="38"/>
      <c r="F36" s="32">
        <f t="shared" si="1"/>
        <v>0</v>
      </c>
    </row>
    <row r="37" spans="1:6" s="7" customFormat="1" ht="12.75">
      <c r="A37" s="16"/>
      <c r="B37" s="17"/>
      <c r="C37" s="18"/>
      <c r="D37" s="38"/>
      <c r="E37" s="38"/>
      <c r="F37" s="32">
        <f t="shared" si="1"/>
        <v>0</v>
      </c>
    </row>
    <row r="38" spans="1:6" s="7" customFormat="1" ht="12.75">
      <c r="A38" s="16"/>
      <c r="B38" s="17"/>
      <c r="C38" s="18"/>
      <c r="D38" s="38"/>
      <c r="E38" s="38"/>
      <c r="F38" s="32">
        <f t="shared" si="1"/>
        <v>0</v>
      </c>
    </row>
    <row r="39" spans="1:6" s="7" customFormat="1" ht="12.75">
      <c r="A39" s="29"/>
      <c r="B39" s="28"/>
      <c r="C39" s="30"/>
      <c r="D39" s="37"/>
      <c r="E39" s="37"/>
      <c r="F39" s="32">
        <f t="shared" si="1"/>
        <v>0</v>
      </c>
    </row>
    <row r="40" spans="1:6" s="7" customFormat="1" ht="12.75">
      <c r="A40" s="29"/>
      <c r="B40" s="28"/>
      <c r="C40" s="30"/>
      <c r="D40" s="37"/>
      <c r="E40" s="37"/>
      <c r="F40" s="32">
        <f t="shared" si="1"/>
        <v>0</v>
      </c>
    </row>
    <row r="41" spans="1:6" s="7" customFormat="1" ht="12.75">
      <c r="A41" s="29"/>
      <c r="B41" s="28"/>
      <c r="C41" s="30"/>
      <c r="D41" s="37"/>
      <c r="E41" s="37"/>
      <c r="F41" s="32">
        <f t="shared" si="1"/>
        <v>0</v>
      </c>
    </row>
    <row r="42" spans="1:6" s="7" customFormat="1" ht="12.75">
      <c r="A42" s="29"/>
      <c r="B42" s="28"/>
      <c r="C42" s="30"/>
      <c r="D42" s="37"/>
      <c r="E42" s="37"/>
      <c r="F42" s="32">
        <f t="shared" si="1"/>
        <v>0</v>
      </c>
    </row>
    <row r="43" spans="1:6" s="7" customFormat="1" ht="12.75">
      <c r="A43" s="29"/>
      <c r="B43" s="28"/>
      <c r="C43" s="26"/>
      <c r="D43" s="36"/>
      <c r="E43" s="36"/>
      <c r="F43" s="32">
        <f t="shared" si="1"/>
        <v>0</v>
      </c>
    </row>
    <row r="44" spans="1:6" s="7" customFormat="1" ht="12.75">
      <c r="A44" s="19"/>
      <c r="B44" s="17"/>
      <c r="C44" s="18"/>
      <c r="D44" s="38"/>
      <c r="E44" s="38"/>
      <c r="F44" s="32">
        <f t="shared" si="1"/>
        <v>0</v>
      </c>
    </row>
    <row r="45" spans="1:6" ht="12.75" customHeight="1">
      <c r="A45" s="85" t="s">
        <v>26</v>
      </c>
      <c r="B45" s="85"/>
      <c r="C45" s="85"/>
      <c r="D45" s="85"/>
      <c r="E45" s="85"/>
      <c r="F45" s="33">
        <f>ROUND(SUM(F10:F44),2)</f>
        <v>1685058.96</v>
      </c>
    </row>
    <row r="46" spans="1:8" ht="37.5" customHeight="1">
      <c r="A46" s="20" t="s">
        <v>14</v>
      </c>
      <c r="B46" s="78" t="s">
        <v>70</v>
      </c>
      <c r="C46" s="78"/>
      <c r="D46" s="78"/>
      <c r="E46" s="78"/>
      <c r="F46" s="78"/>
      <c r="H46" s="9"/>
    </row>
    <row r="47" spans="1:6" ht="15" customHeight="1">
      <c r="A47" s="21" t="s">
        <v>15</v>
      </c>
      <c r="B47" s="78" t="s">
        <v>71</v>
      </c>
      <c r="C47" s="78"/>
      <c r="D47" s="23" t="s">
        <v>16</v>
      </c>
      <c r="E47" s="79" t="s">
        <v>72</v>
      </c>
      <c r="F47" s="79"/>
    </row>
    <row r="48" spans="1:6" ht="15" customHeight="1">
      <c r="A48" s="22" t="s">
        <v>17</v>
      </c>
      <c r="B48" s="80" t="s">
        <v>73</v>
      </c>
      <c r="C48" s="80"/>
      <c r="D48" s="24" t="s">
        <v>18</v>
      </c>
      <c r="E48" s="81">
        <v>0.2607</v>
      </c>
      <c r="F48" s="81"/>
    </row>
    <row r="49" spans="1:6" ht="12.75">
      <c r="A49" s="69" t="s">
        <v>19</v>
      </c>
      <c r="B49" s="69"/>
      <c r="C49" s="69"/>
      <c r="D49" s="69"/>
      <c r="E49" s="69"/>
      <c r="F49" s="69"/>
    </row>
    <row r="50" spans="1:6" ht="12.75">
      <c r="A50" s="70" t="s">
        <v>20</v>
      </c>
      <c r="B50" s="70"/>
      <c r="C50" s="70"/>
      <c r="D50" s="70"/>
      <c r="E50" s="70"/>
      <c r="F50" s="70"/>
    </row>
    <row r="51" spans="1:6" ht="12.75">
      <c r="A51" s="71" t="s">
        <v>21</v>
      </c>
      <c r="B51" s="71"/>
      <c r="C51" s="71"/>
      <c r="D51" s="71"/>
      <c r="E51" s="71"/>
      <c r="F51" s="71"/>
    </row>
  </sheetData>
  <sheetProtection password="9F9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conditionalFormatting sqref="B23">
    <cfRule type="expression" priority="5" dxfId="0" stopIfTrue="1">
      <formula>$B23=$AU23</formula>
    </cfRule>
  </conditionalFormatting>
  <conditionalFormatting sqref="B14:B19">
    <cfRule type="expression" priority="3" dxfId="0" stopIfTrue="1">
      <formula>$B14=$BC14</formula>
    </cfRule>
  </conditionalFormatting>
  <conditionalFormatting sqref="B20">
    <cfRule type="expression" priority="4" dxfId="0" stopIfTrue="1">
      <formula>$B20=$AU21</formula>
    </cfRule>
  </conditionalFormatting>
  <conditionalFormatting sqref="B21">
    <cfRule type="expression" priority="2" dxfId="0" stopIfTrue="1">
      <formula>$B21=$AU21</formula>
    </cfRule>
  </conditionalFormatting>
  <conditionalFormatting sqref="B18">
    <cfRule type="expression" priority="1" dxfId="0" stopIfTrue="1">
      <formula>$B18=$AU19</formula>
    </cfRule>
  </conditionalFormatting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Width="0" fitToHeight="1" horizontalDpi="300" verticalDpi="300" orientation="portrait" paperSize="9" scale="6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C1">
      <selection activeCell="A2" sqref="A2:B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5" width="13.00390625" style="0" customWidth="1"/>
    <col min="6" max="6" width="10.00390625" style="0" bestFit="1" customWidth="1"/>
    <col min="7" max="7" width="7.28125" style="0" bestFit="1" customWidth="1"/>
    <col min="8" max="8" width="10.00390625" style="0" bestFit="1" customWidth="1"/>
    <col min="9" max="9" width="7.28125" style="0" bestFit="1" customWidth="1"/>
    <col min="10" max="10" width="10.00390625" style="0" bestFit="1" customWidth="1"/>
    <col min="11" max="11" width="8.28125" style="0" bestFit="1" customWidth="1"/>
    <col min="12" max="12" width="10.00390625" style="0" bestFit="1" customWidth="1"/>
    <col min="13" max="13" width="7.28125" style="0" bestFit="1" customWidth="1"/>
    <col min="14" max="14" width="10.00390625" style="0" bestFit="1" customWidth="1"/>
    <col min="15" max="15" width="7.28125" style="0" bestFit="1" customWidth="1"/>
    <col min="16" max="16" width="10.00390625" style="0" bestFit="1" customWidth="1"/>
    <col min="17" max="17" width="7.28125" style="0" bestFit="1" customWidth="1"/>
    <col min="18" max="18" width="10.00390625" style="0" bestFit="1" customWidth="1"/>
    <col min="19" max="19" width="8.28125" style="0" bestFit="1" customWidth="1"/>
    <col min="20" max="20" width="10.00390625" style="0" bestFit="1" customWidth="1"/>
    <col min="21" max="21" width="8.28125" style="0" bestFit="1" customWidth="1"/>
  </cols>
  <sheetData>
    <row r="1" spans="1:21" ht="36" customHeight="1">
      <c r="A1" s="125"/>
      <c r="B1" s="125"/>
      <c r="C1" s="125"/>
      <c r="D1" s="125"/>
      <c r="E1" s="125"/>
      <c r="F1" s="125"/>
      <c r="G1" s="104" t="s">
        <v>27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25" t="s">
        <v>28</v>
      </c>
      <c r="U1" s="125"/>
    </row>
    <row r="2" spans="1:21" ht="24" customHeight="1">
      <c r="A2" s="126" t="s">
        <v>29</v>
      </c>
      <c r="B2" s="126"/>
      <c r="C2" s="127" t="s">
        <v>25</v>
      </c>
      <c r="D2" s="127"/>
      <c r="E2" s="127"/>
      <c r="F2" s="127"/>
      <c r="G2" s="10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  <c r="T2" s="125"/>
      <c r="U2" s="125"/>
    </row>
    <row r="3" spans="1:21" ht="36" customHeight="1">
      <c r="A3" s="128" t="s">
        <v>30</v>
      </c>
      <c r="B3" s="128"/>
      <c r="C3" s="129" t="s">
        <v>31</v>
      </c>
      <c r="D3" s="129"/>
      <c r="E3" s="129"/>
      <c r="F3" s="129"/>
      <c r="G3" s="110" t="s">
        <v>74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25"/>
      <c r="U3" s="125"/>
    </row>
    <row r="4" spans="1:21" ht="13.5" customHeight="1">
      <c r="A4" s="104" t="s">
        <v>75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61" t="s">
        <v>89</v>
      </c>
      <c r="U4" s="62"/>
    </row>
    <row r="5" spans="1:21" ht="12.7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63"/>
      <c r="U5" s="64"/>
    </row>
    <row r="6" spans="1:21" ht="23.2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19" t="s">
        <v>88</v>
      </c>
      <c r="U6" s="120"/>
    </row>
    <row r="7" spans="1:21" ht="12.75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63"/>
      <c r="U7" s="64"/>
    </row>
    <row r="8" spans="1:21" ht="14.2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65"/>
      <c r="U8" s="66"/>
    </row>
    <row r="9" spans="1:21" ht="14.25" customHeight="1">
      <c r="A9" s="92" t="s">
        <v>2</v>
      </c>
      <c r="B9" s="92" t="s">
        <v>9</v>
      </c>
      <c r="C9" s="92"/>
      <c r="D9" s="92"/>
      <c r="E9" s="130" t="s">
        <v>85</v>
      </c>
      <c r="F9" s="121" t="s">
        <v>32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92" t="s">
        <v>33</v>
      </c>
      <c r="U9" s="92"/>
    </row>
    <row r="10" spans="1:21" ht="14.25" customHeight="1">
      <c r="A10" s="92"/>
      <c r="B10" s="92"/>
      <c r="C10" s="92"/>
      <c r="D10" s="92"/>
      <c r="E10" s="131"/>
      <c r="F10" s="98" t="s">
        <v>34</v>
      </c>
      <c r="G10" s="99"/>
      <c r="H10" s="98" t="s">
        <v>35</v>
      </c>
      <c r="I10" s="99"/>
      <c r="J10" s="98" t="s">
        <v>36</v>
      </c>
      <c r="K10" s="99"/>
      <c r="L10" s="98" t="s">
        <v>37</v>
      </c>
      <c r="M10" s="99"/>
      <c r="N10" s="98" t="s">
        <v>38</v>
      </c>
      <c r="O10" s="99"/>
      <c r="P10" s="98" t="s">
        <v>39</v>
      </c>
      <c r="Q10" s="99"/>
      <c r="R10" s="98" t="s">
        <v>77</v>
      </c>
      <c r="S10" s="99"/>
      <c r="T10" s="92"/>
      <c r="U10" s="92"/>
    </row>
    <row r="11" spans="1:21" ht="12.75">
      <c r="A11" s="92"/>
      <c r="B11" s="92"/>
      <c r="C11" s="92"/>
      <c r="D11" s="92"/>
      <c r="E11" s="132"/>
      <c r="F11" s="51" t="s">
        <v>40</v>
      </c>
      <c r="G11" s="51" t="s">
        <v>4</v>
      </c>
      <c r="H11" s="51" t="s">
        <v>40</v>
      </c>
      <c r="I11" s="51" t="s">
        <v>4</v>
      </c>
      <c r="J11" s="51" t="s">
        <v>40</v>
      </c>
      <c r="K11" s="51" t="s">
        <v>4</v>
      </c>
      <c r="L11" s="51" t="s">
        <v>40</v>
      </c>
      <c r="M11" s="51" t="s">
        <v>4</v>
      </c>
      <c r="N11" s="51" t="s">
        <v>40</v>
      </c>
      <c r="O11" s="51" t="s">
        <v>4</v>
      </c>
      <c r="P11" s="51" t="s">
        <v>40</v>
      </c>
      <c r="Q11" s="51" t="s">
        <v>4</v>
      </c>
      <c r="R11" s="51" t="s">
        <v>40</v>
      </c>
      <c r="S11" s="51" t="s">
        <v>4</v>
      </c>
      <c r="T11" s="51" t="s">
        <v>40</v>
      </c>
      <c r="U11" s="51" t="s">
        <v>4</v>
      </c>
    </row>
    <row r="12" spans="1:21" ht="12.75">
      <c r="A12" s="56">
        <v>1</v>
      </c>
      <c r="B12" s="124" t="s">
        <v>47</v>
      </c>
      <c r="C12" s="124"/>
      <c r="D12" s="124"/>
      <c r="E12" s="52">
        <v>9869.8</v>
      </c>
      <c r="F12" s="57">
        <f>(8473.57*0.1)+1396.23</f>
        <v>2243.587</v>
      </c>
      <c r="G12" s="58">
        <f>F12/E12</f>
        <v>0.2273183853776166</v>
      </c>
      <c r="H12" s="57">
        <f>8473.57*0.1</f>
        <v>847.357</v>
      </c>
      <c r="I12" s="58">
        <f>H12/E12</f>
        <v>0.08585351273582038</v>
      </c>
      <c r="J12" s="57">
        <f>8473.57*0.1</f>
        <v>847.357</v>
      </c>
      <c r="K12" s="58">
        <f>J12/E12</f>
        <v>0.08585351273582038</v>
      </c>
      <c r="L12" s="57">
        <f>8473.57*0.1</f>
        <v>847.357</v>
      </c>
      <c r="M12" s="58">
        <f>L12/E12</f>
        <v>0.08585351273582038</v>
      </c>
      <c r="N12" s="57">
        <f>8473.57*0.1</f>
        <v>847.357</v>
      </c>
      <c r="O12" s="58">
        <f>N12/E12</f>
        <v>0.08585351273582038</v>
      </c>
      <c r="P12" s="57">
        <f>8473.57*0.1</f>
        <v>847.357</v>
      </c>
      <c r="Q12" s="58">
        <f>P12/E12</f>
        <v>0.08585351273582038</v>
      </c>
      <c r="R12" s="57">
        <f>8473.57*0.1</f>
        <v>847.357</v>
      </c>
      <c r="S12" s="58">
        <f>R12/E12</f>
        <v>0.08585351273582038</v>
      </c>
      <c r="T12" s="55">
        <f>F12+H12+J12+L12+N12+P12+R12</f>
        <v>7327.728999999999</v>
      </c>
      <c r="U12" s="59">
        <f>G12+I12+K12+M12+O12+Q12+S12</f>
        <v>0.742439461792539</v>
      </c>
    </row>
    <row r="13" spans="1:21" ht="12.75">
      <c r="A13" s="56">
        <v>2</v>
      </c>
      <c r="B13" s="124" t="s">
        <v>59</v>
      </c>
      <c r="C13" s="124"/>
      <c r="D13" s="124"/>
      <c r="E13" s="52">
        <v>376431.32</v>
      </c>
      <c r="F13" s="57">
        <v>8647.16</v>
      </c>
      <c r="G13" s="58">
        <f>F13/E13</f>
        <v>0.022971414812136246</v>
      </c>
      <c r="H13" s="57">
        <v>59739.6</v>
      </c>
      <c r="I13" s="58">
        <f>H13/E13</f>
        <v>0.15869986588788626</v>
      </c>
      <c r="J13" s="57">
        <v>59739.6</v>
      </c>
      <c r="K13" s="58">
        <f>J13/E13</f>
        <v>0.15869986588788626</v>
      </c>
      <c r="L13" s="57">
        <v>59739.6</v>
      </c>
      <c r="M13" s="58">
        <f>L13/E13</f>
        <v>0.15869986588788626</v>
      </c>
      <c r="N13" s="57">
        <v>59739.6</v>
      </c>
      <c r="O13" s="58">
        <f>N13/E13</f>
        <v>0.15869986588788626</v>
      </c>
      <c r="P13" s="57">
        <v>59739.6</v>
      </c>
      <c r="Q13" s="58">
        <f>P13/E13</f>
        <v>0.15869986588788626</v>
      </c>
      <c r="R13" s="57">
        <v>0</v>
      </c>
      <c r="S13" s="58">
        <f>R13/E13</f>
        <v>0</v>
      </c>
      <c r="T13" s="55">
        <f aca="true" t="shared" si="0" ref="T13:U15">F13+H13+J13+L13+N13+P13+R13</f>
        <v>307345.16</v>
      </c>
      <c r="U13" s="59">
        <f t="shared" si="0"/>
        <v>0.8164707442515675</v>
      </c>
    </row>
    <row r="14" spans="1:21" ht="12.75">
      <c r="A14" s="56">
        <v>3</v>
      </c>
      <c r="B14" s="124" t="s">
        <v>65</v>
      </c>
      <c r="C14" s="124"/>
      <c r="D14" s="124"/>
      <c r="E14" s="53">
        <v>1284717.24</v>
      </c>
      <c r="F14" s="57">
        <v>0</v>
      </c>
      <c r="G14" s="58">
        <f>F14/E14</f>
        <v>0</v>
      </c>
      <c r="H14" s="57">
        <v>64235.86</v>
      </c>
      <c r="I14" s="58">
        <f>H14/E14</f>
        <v>0.04999999844323721</v>
      </c>
      <c r="J14" s="57">
        <v>64235.86</v>
      </c>
      <c r="K14" s="58">
        <f>J14/E14</f>
        <v>0.04999999844323721</v>
      </c>
      <c r="L14" s="57">
        <v>64235.86</v>
      </c>
      <c r="M14" s="58">
        <f>L14/E14</f>
        <v>0.04999999844323721</v>
      </c>
      <c r="N14" s="57">
        <v>64235.86</v>
      </c>
      <c r="O14" s="58">
        <f>N14/E14</f>
        <v>0.04999999844323721</v>
      </c>
      <c r="P14" s="57">
        <v>64235.86</v>
      </c>
      <c r="Q14" s="58">
        <f>P14/E14</f>
        <v>0.04999999844323721</v>
      </c>
      <c r="R14" s="57">
        <v>64235.86</v>
      </c>
      <c r="S14" s="58">
        <f>R14/E14</f>
        <v>0.04999999844323721</v>
      </c>
      <c r="T14" s="55">
        <f t="shared" si="0"/>
        <v>385415.16</v>
      </c>
      <c r="U14" s="59">
        <f t="shared" si="0"/>
        <v>0.29999999065942323</v>
      </c>
    </row>
    <row r="15" spans="1:21" ht="12.75">
      <c r="A15" s="56">
        <v>4</v>
      </c>
      <c r="B15" s="124" t="s">
        <v>67</v>
      </c>
      <c r="C15" s="124"/>
      <c r="D15" s="124"/>
      <c r="E15" s="52">
        <v>14040.6</v>
      </c>
      <c r="F15" s="57">
        <v>0</v>
      </c>
      <c r="G15" s="58">
        <f>F15/E15</f>
        <v>0</v>
      </c>
      <c r="H15" s="57">
        <v>0</v>
      </c>
      <c r="I15" s="58">
        <f>H15/E15</f>
        <v>0</v>
      </c>
      <c r="J15" s="57">
        <v>0</v>
      </c>
      <c r="K15" s="58">
        <f>J15/E15</f>
        <v>0</v>
      </c>
      <c r="L15" s="57">
        <v>0</v>
      </c>
      <c r="M15" s="58">
        <f>L15/E15</f>
        <v>0</v>
      </c>
      <c r="N15" s="57">
        <v>0</v>
      </c>
      <c r="O15" s="58">
        <f>N15/E15</f>
        <v>0</v>
      </c>
      <c r="P15" s="57">
        <v>0</v>
      </c>
      <c r="Q15" s="58">
        <f>P15/E15</f>
        <v>0</v>
      </c>
      <c r="R15" s="57">
        <v>0</v>
      </c>
      <c r="S15" s="58">
        <f>R15/E15</f>
        <v>0</v>
      </c>
      <c r="T15" s="55">
        <f t="shared" si="0"/>
        <v>0</v>
      </c>
      <c r="U15" s="59">
        <f t="shared" si="0"/>
        <v>0</v>
      </c>
    </row>
    <row r="16" spans="1:21" ht="12.75">
      <c r="A16" s="101" t="s">
        <v>86</v>
      </c>
      <c r="B16" s="102"/>
      <c r="C16" s="102"/>
      <c r="D16" s="103"/>
      <c r="E16" s="52">
        <f>E12+E13+E14+E15</f>
        <v>1685058.96</v>
      </c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96"/>
      <c r="U16" s="97"/>
    </row>
    <row r="17" spans="1:21" ht="12.75">
      <c r="A17" s="92" t="s">
        <v>41</v>
      </c>
      <c r="B17" s="92"/>
      <c r="C17" s="92"/>
      <c r="D17" s="92"/>
      <c r="E17" s="51"/>
      <c r="F17" s="54">
        <f>F12+F13+F14+F15+F16</f>
        <v>10890.747</v>
      </c>
      <c r="G17" s="59">
        <f>F17/E16</f>
        <v>0.006463125183465391</v>
      </c>
      <c r="H17" s="54">
        <f>H12+H13+H14+H15+H16</f>
        <v>124822.817</v>
      </c>
      <c r="I17" s="59">
        <f>H17/E16</f>
        <v>0.07407623113674314</v>
      </c>
      <c r="J17" s="54">
        <f>J12+J13+J14+J15+J16</f>
        <v>124822.817</v>
      </c>
      <c r="K17" s="59">
        <f>J17/E16</f>
        <v>0.07407623113674314</v>
      </c>
      <c r="L17" s="54">
        <f>L12+L13+L14+L15+L16</f>
        <v>124822.817</v>
      </c>
      <c r="M17" s="59">
        <f>L17/E16</f>
        <v>0.07407623113674314</v>
      </c>
      <c r="N17" s="54">
        <f>N12+N13+N14+N15+N16</f>
        <v>124822.817</v>
      </c>
      <c r="O17" s="59">
        <f>N17/E16</f>
        <v>0.07407623113674314</v>
      </c>
      <c r="P17" s="54">
        <f>P12+P13+P14+P15+P16</f>
        <v>124822.817</v>
      </c>
      <c r="Q17" s="59">
        <f>P17/E16</f>
        <v>0.07407623113674314</v>
      </c>
      <c r="R17" s="54">
        <f>R12+R13+R14+R15+R16</f>
        <v>65083.217000000004</v>
      </c>
      <c r="S17" s="59">
        <f>R17/E16</f>
        <v>0.03862370311362874</v>
      </c>
      <c r="T17" s="55"/>
      <c r="U17" s="55"/>
    </row>
    <row r="18" spans="1:21" ht="12.75">
      <c r="A18" s="92" t="s">
        <v>42</v>
      </c>
      <c r="B18" s="92"/>
      <c r="C18" s="92"/>
      <c r="D18" s="92"/>
      <c r="E18" s="51"/>
      <c r="F18" s="54">
        <f>F17</f>
        <v>10890.747</v>
      </c>
      <c r="G18" s="59">
        <f>F18/E16</f>
        <v>0.006463125183465391</v>
      </c>
      <c r="H18" s="54">
        <f aca="true" t="shared" si="1" ref="H18:S18">F18+H17</f>
        <v>135713.56399999998</v>
      </c>
      <c r="I18" s="59">
        <f t="shared" si="1"/>
        <v>0.08053935632020853</v>
      </c>
      <c r="J18" s="54">
        <f t="shared" si="1"/>
        <v>260536.381</v>
      </c>
      <c r="K18" s="59">
        <f t="shared" si="1"/>
        <v>0.15461558745695167</v>
      </c>
      <c r="L18" s="54">
        <f t="shared" si="1"/>
        <v>385359.198</v>
      </c>
      <c r="M18" s="59">
        <f t="shared" si="1"/>
        <v>0.2286918185936948</v>
      </c>
      <c r="N18" s="54">
        <f t="shared" si="1"/>
        <v>510182.01499999996</v>
      </c>
      <c r="O18" s="59">
        <f t="shared" si="1"/>
        <v>0.3027680497304379</v>
      </c>
      <c r="P18" s="54">
        <f t="shared" si="1"/>
        <v>635004.8319999999</v>
      </c>
      <c r="Q18" s="59">
        <f t="shared" si="1"/>
        <v>0.376844280867181</v>
      </c>
      <c r="R18" s="54">
        <f t="shared" si="1"/>
        <v>700088.0489999999</v>
      </c>
      <c r="S18" s="59">
        <f t="shared" si="1"/>
        <v>0.41546798398080975</v>
      </c>
      <c r="T18" s="55"/>
      <c r="U18" s="55"/>
    </row>
    <row r="19" spans="1:21" ht="12.75">
      <c r="A19" s="92" t="s">
        <v>2</v>
      </c>
      <c r="B19" s="92" t="s">
        <v>9</v>
      </c>
      <c r="C19" s="92"/>
      <c r="D19" s="92"/>
      <c r="E19" s="130" t="s">
        <v>85</v>
      </c>
      <c r="F19" s="98" t="s">
        <v>32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2" t="s">
        <v>33</v>
      </c>
      <c r="U19" s="92"/>
    </row>
    <row r="20" spans="1:21" ht="12.75">
      <c r="A20" s="92"/>
      <c r="B20" s="92"/>
      <c r="C20" s="92"/>
      <c r="D20" s="92"/>
      <c r="E20" s="131"/>
      <c r="F20" s="98" t="s">
        <v>78</v>
      </c>
      <c r="G20" s="99"/>
      <c r="H20" s="98" t="s">
        <v>79</v>
      </c>
      <c r="I20" s="99"/>
      <c r="J20" s="98" t="s">
        <v>80</v>
      </c>
      <c r="K20" s="99"/>
      <c r="L20" s="98" t="s">
        <v>81</v>
      </c>
      <c r="M20" s="99"/>
      <c r="N20" s="98" t="s">
        <v>82</v>
      </c>
      <c r="O20" s="99"/>
      <c r="P20" s="98" t="s">
        <v>84</v>
      </c>
      <c r="Q20" s="99"/>
      <c r="R20" s="98" t="s">
        <v>83</v>
      </c>
      <c r="S20" s="99"/>
      <c r="T20" s="92"/>
      <c r="U20" s="92"/>
    </row>
    <row r="21" spans="1:21" ht="12.75">
      <c r="A21" s="92"/>
      <c r="B21" s="92"/>
      <c r="C21" s="92"/>
      <c r="D21" s="92"/>
      <c r="E21" s="132"/>
      <c r="F21" s="51" t="s">
        <v>40</v>
      </c>
      <c r="G21" s="51" t="s">
        <v>4</v>
      </c>
      <c r="H21" s="51" t="s">
        <v>40</v>
      </c>
      <c r="I21" s="51" t="s">
        <v>4</v>
      </c>
      <c r="J21" s="51" t="s">
        <v>40</v>
      </c>
      <c r="K21" s="51" t="s">
        <v>4</v>
      </c>
      <c r="L21" s="51" t="s">
        <v>40</v>
      </c>
      <c r="M21" s="51" t="s">
        <v>4</v>
      </c>
      <c r="N21" s="51" t="s">
        <v>40</v>
      </c>
      <c r="O21" s="51" t="s">
        <v>4</v>
      </c>
      <c r="P21" s="51" t="s">
        <v>40</v>
      </c>
      <c r="Q21" s="51" t="s">
        <v>4</v>
      </c>
      <c r="R21" s="51" t="s">
        <v>40</v>
      </c>
      <c r="S21" s="51" t="s">
        <v>4</v>
      </c>
      <c r="T21" s="51" t="s">
        <v>40</v>
      </c>
      <c r="U21" s="51" t="s">
        <v>4</v>
      </c>
    </row>
    <row r="22" spans="1:21" ht="12.75" customHeight="1">
      <c r="A22" s="56">
        <v>1</v>
      </c>
      <c r="B22" s="124" t="s">
        <v>47</v>
      </c>
      <c r="C22" s="124"/>
      <c r="D22" s="124"/>
      <c r="E22" s="52">
        <f>E12</f>
        <v>9869.8</v>
      </c>
      <c r="F22" s="57">
        <f>8473.57*0.1</f>
        <v>847.357</v>
      </c>
      <c r="G22" s="58">
        <f>F22/E22</f>
        <v>0.08585351273582038</v>
      </c>
      <c r="H22" s="57">
        <f>8473.57*0.1</f>
        <v>847.357</v>
      </c>
      <c r="I22" s="58">
        <f>H22/E22</f>
        <v>0.08585351273582038</v>
      </c>
      <c r="J22" s="57">
        <f>8473.57*0.1</f>
        <v>847.357</v>
      </c>
      <c r="K22" s="58">
        <f>J22/E22</f>
        <v>0.08585351273582038</v>
      </c>
      <c r="L22" s="57">
        <v>0</v>
      </c>
      <c r="M22" s="58">
        <f>L22/E22</f>
        <v>0</v>
      </c>
      <c r="N22" s="57">
        <v>0</v>
      </c>
      <c r="O22" s="58">
        <v>0</v>
      </c>
      <c r="P22" s="57">
        <v>0</v>
      </c>
      <c r="Q22" s="60">
        <v>0</v>
      </c>
      <c r="R22" s="57">
        <v>0</v>
      </c>
      <c r="S22" s="60">
        <v>0</v>
      </c>
      <c r="T22" s="55">
        <f>F12+H12+J12+L12+N12+P12+R12+F22+H22+J22+L22+N22+P22+R22</f>
        <v>9869.8</v>
      </c>
      <c r="U22" s="59">
        <f>T22/E22</f>
        <v>1</v>
      </c>
    </row>
    <row r="23" spans="1:21" ht="12.75" customHeight="1">
      <c r="A23" s="56">
        <v>2</v>
      </c>
      <c r="B23" s="124" t="s">
        <v>59</v>
      </c>
      <c r="C23" s="124"/>
      <c r="D23" s="124"/>
      <c r="E23" s="52">
        <f>E13</f>
        <v>376431.32</v>
      </c>
      <c r="F23" s="57">
        <v>0</v>
      </c>
      <c r="G23" s="58">
        <f>F23/E23</f>
        <v>0</v>
      </c>
      <c r="H23" s="57">
        <v>0</v>
      </c>
      <c r="I23" s="58">
        <f>H23/E23</f>
        <v>0</v>
      </c>
      <c r="J23" s="57">
        <v>0</v>
      </c>
      <c r="K23" s="58">
        <f>J23/E23</f>
        <v>0</v>
      </c>
      <c r="L23" s="57">
        <v>0</v>
      </c>
      <c r="M23" s="58">
        <f>L23/E23</f>
        <v>0</v>
      </c>
      <c r="N23" s="57">
        <f>69086.16*0.2</f>
        <v>13817.232000000002</v>
      </c>
      <c r="O23" s="58">
        <f>N23/E23</f>
        <v>0.03670585114968648</v>
      </c>
      <c r="P23" s="57">
        <f>69086.16*0.5</f>
        <v>34543.08</v>
      </c>
      <c r="Q23" s="58">
        <f>P23/E23</f>
        <v>0.09176462787421621</v>
      </c>
      <c r="R23" s="57">
        <f>69086.16*0.3</f>
        <v>20725.848</v>
      </c>
      <c r="S23" s="58">
        <f>R23/E23</f>
        <v>0.055058776724529725</v>
      </c>
      <c r="T23" s="55">
        <f>F13+H13+J13+L13+N13+P13+R13+F23+H23+J23+L23+N23+P23+R23</f>
        <v>376431.32</v>
      </c>
      <c r="U23" s="59">
        <f>T23/E23</f>
        <v>1</v>
      </c>
    </row>
    <row r="24" spans="1:21" ht="12.75" customHeight="1">
      <c r="A24" s="56">
        <v>3</v>
      </c>
      <c r="B24" s="124" t="s">
        <v>65</v>
      </c>
      <c r="C24" s="124"/>
      <c r="D24" s="124"/>
      <c r="E24" s="53">
        <f>E14</f>
        <v>1284717.24</v>
      </c>
      <c r="F24" s="57">
        <v>128471.72</v>
      </c>
      <c r="G24" s="58">
        <f>F24/E24</f>
        <v>0.09999999688647442</v>
      </c>
      <c r="H24" s="57">
        <v>128471.72</v>
      </c>
      <c r="I24" s="58">
        <f>H24/E24</f>
        <v>0.09999999688647442</v>
      </c>
      <c r="J24" s="57">
        <v>192707.59</v>
      </c>
      <c r="K24" s="58">
        <f>J24/E24</f>
        <v>0.1500000031135256</v>
      </c>
      <c r="L24" s="57">
        <v>192707.59</v>
      </c>
      <c r="M24" s="58">
        <f>L24/E24</f>
        <v>0.1500000031135256</v>
      </c>
      <c r="N24" s="57">
        <v>128471.72</v>
      </c>
      <c r="O24" s="58">
        <f>N24/E24</f>
        <v>0.09999999688647442</v>
      </c>
      <c r="P24" s="57">
        <v>128471.72</v>
      </c>
      <c r="Q24" s="58">
        <f>P24/E24</f>
        <v>0.09999999688647442</v>
      </c>
      <c r="R24" s="57">
        <v>0</v>
      </c>
      <c r="S24" s="58">
        <f>R24/E24</f>
        <v>0</v>
      </c>
      <c r="T24" s="55">
        <f>F14+H14+J14+L14+N14+P14+R14+F24+H24+J24+L24+N24+P24+R24</f>
        <v>1284717.22</v>
      </c>
      <c r="U24" s="59">
        <f>T24/E24</f>
        <v>0.999999984432372</v>
      </c>
    </row>
    <row r="25" spans="1:21" ht="12.75" customHeight="1">
      <c r="A25" s="56">
        <v>4</v>
      </c>
      <c r="B25" s="124" t="s">
        <v>67</v>
      </c>
      <c r="C25" s="124"/>
      <c r="D25" s="124"/>
      <c r="E25" s="52">
        <f>E15</f>
        <v>14040.6</v>
      </c>
      <c r="F25" s="57">
        <v>0</v>
      </c>
      <c r="G25" s="58">
        <f>F25/E25</f>
        <v>0</v>
      </c>
      <c r="H25" s="57">
        <v>0</v>
      </c>
      <c r="I25" s="58">
        <f>H25/E25</f>
        <v>0</v>
      </c>
      <c r="J25" s="57">
        <v>0</v>
      </c>
      <c r="K25" s="58">
        <f>J25/E25</f>
        <v>0</v>
      </c>
      <c r="L25" s="57">
        <v>0</v>
      </c>
      <c r="M25" s="58">
        <f>L25/E25</f>
        <v>0</v>
      </c>
      <c r="N25" s="57">
        <v>0</v>
      </c>
      <c r="O25" s="58">
        <f>N25/E25</f>
        <v>0</v>
      </c>
      <c r="P25" s="57">
        <v>0</v>
      </c>
      <c r="Q25" s="58">
        <f>P25/E25</f>
        <v>0</v>
      </c>
      <c r="R25" s="57">
        <v>14040.6</v>
      </c>
      <c r="S25" s="58">
        <f>R25/E25</f>
        <v>1</v>
      </c>
      <c r="T25" s="55">
        <f>F15+H15+J15+L15+N15+P15+R15+F25+H25+J25+L25+N25+P25+R25</f>
        <v>14040.6</v>
      </c>
      <c r="U25" s="59">
        <f>G25+I25+K25+M25+O25+Q25+S25</f>
        <v>1</v>
      </c>
    </row>
    <row r="26" spans="1:21" ht="12.75" customHeight="1">
      <c r="A26" s="101" t="s">
        <v>86</v>
      </c>
      <c r="B26" s="102"/>
      <c r="C26" s="102"/>
      <c r="D26" s="103"/>
      <c r="E26" s="52">
        <f>E22+E23+E24+E25</f>
        <v>1685058.96</v>
      </c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55"/>
      <c r="U26" s="59"/>
    </row>
    <row r="27" spans="1:21" s="40" customFormat="1" ht="14.25" customHeight="1">
      <c r="A27" s="92" t="s">
        <v>41</v>
      </c>
      <c r="B27" s="92"/>
      <c r="C27" s="92"/>
      <c r="D27" s="92"/>
      <c r="E27" s="51"/>
      <c r="F27" s="54">
        <f>F22+F23+F24+F25+F26</f>
        <v>129319.077</v>
      </c>
      <c r="G27" s="59">
        <f>F27/E26</f>
        <v>0.07674454133047072</v>
      </c>
      <c r="H27" s="54">
        <f>H22+H23+H24+H25+H26</f>
        <v>129319.077</v>
      </c>
      <c r="I27" s="59">
        <f>H27/E26</f>
        <v>0.07674454133047072</v>
      </c>
      <c r="J27" s="54">
        <f>J22+J23+J24+J25+J26</f>
        <v>193554.947</v>
      </c>
      <c r="K27" s="59">
        <f>J27/E26</f>
        <v>0.11486538548182314</v>
      </c>
      <c r="L27" s="54">
        <f>L22+L23+L24+L25+L26</f>
        <v>192707.59</v>
      </c>
      <c r="M27" s="59">
        <f>L27/E26</f>
        <v>0.11436252058503639</v>
      </c>
      <c r="N27" s="54">
        <f>N22+N23+N24+N25+N26</f>
        <v>142288.952</v>
      </c>
      <c r="O27" s="59">
        <f>N27/E26</f>
        <v>0.08444152719736286</v>
      </c>
      <c r="P27" s="54">
        <f>P22+P23+P24+P25+P26</f>
        <v>163014.8</v>
      </c>
      <c r="Q27" s="59">
        <f>P27/E26</f>
        <v>0.09674130334288124</v>
      </c>
      <c r="R27" s="54">
        <f>R22+R23+R24+R25+R26</f>
        <v>34766.448000000004</v>
      </c>
      <c r="S27" s="59">
        <f>R27/E26</f>
        <v>0.020632184882124247</v>
      </c>
      <c r="T27" s="55">
        <f>T22+T23+T24+T25+0.02</f>
        <v>1685058.96</v>
      </c>
      <c r="U27" s="59">
        <f>T27/E26</f>
        <v>1</v>
      </c>
    </row>
    <row r="28" spans="1:21" s="40" customFormat="1" ht="14.25" customHeight="1">
      <c r="A28" s="92" t="s">
        <v>42</v>
      </c>
      <c r="B28" s="92"/>
      <c r="C28" s="92"/>
      <c r="D28" s="92"/>
      <c r="E28" s="51"/>
      <c r="F28" s="54">
        <f>F27+R18</f>
        <v>829407.1259999999</v>
      </c>
      <c r="G28" s="59">
        <f>F28/E26</f>
        <v>0.49221252531128046</v>
      </c>
      <c r="H28" s="54">
        <f aca="true" t="shared" si="2" ref="H28:M28">F28+H27</f>
        <v>958726.203</v>
      </c>
      <c r="I28" s="59">
        <f>H28/E26</f>
        <v>0.5689570666417512</v>
      </c>
      <c r="J28" s="54">
        <f t="shared" si="2"/>
        <v>1152281.15</v>
      </c>
      <c r="K28" s="59">
        <f>J28/E26</f>
        <v>0.6838224521235743</v>
      </c>
      <c r="L28" s="54">
        <f t="shared" si="2"/>
        <v>1344988.74</v>
      </c>
      <c r="M28" s="59">
        <f t="shared" si="2"/>
        <v>0.7981849727086107</v>
      </c>
      <c r="N28" s="54">
        <f aca="true" t="shared" si="3" ref="N28:S28">L28+N27</f>
        <v>1487277.692</v>
      </c>
      <c r="O28" s="59">
        <f t="shared" si="3"/>
        <v>0.8826264999059735</v>
      </c>
      <c r="P28" s="54">
        <f t="shared" si="3"/>
        <v>1650292.492</v>
      </c>
      <c r="Q28" s="59">
        <f t="shared" si="3"/>
        <v>0.9793678032488548</v>
      </c>
      <c r="R28" s="54">
        <f>P28+R27+0.01</f>
        <v>1685058.9500000002</v>
      </c>
      <c r="S28" s="59">
        <f t="shared" si="3"/>
        <v>0.999999988130979</v>
      </c>
      <c r="T28" s="55"/>
      <c r="U28" s="55"/>
    </row>
    <row r="29" spans="1:21" ht="105" customHeight="1">
      <c r="A29" s="116" t="s">
        <v>76</v>
      </c>
      <c r="B29" s="117"/>
      <c r="C29" s="117"/>
      <c r="D29" s="117"/>
      <c r="E29" s="118"/>
      <c r="F29" s="116" t="s">
        <v>87</v>
      </c>
      <c r="G29" s="117"/>
      <c r="H29" s="117"/>
      <c r="I29" s="117"/>
      <c r="J29" s="117"/>
      <c r="K29" s="117"/>
      <c r="L29" s="117"/>
      <c r="M29" s="117"/>
      <c r="N29" s="118"/>
      <c r="O29" s="135" t="s">
        <v>43</v>
      </c>
      <c r="P29" s="136"/>
      <c r="Q29" s="136"/>
      <c r="R29" s="136"/>
      <c r="S29" s="136"/>
      <c r="T29" s="136"/>
      <c r="U29" s="137"/>
    </row>
    <row r="30" spans="1:21" ht="16.5" customHeight="1">
      <c r="A30" s="138" t="s">
        <v>19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</row>
    <row r="31" spans="1:21" ht="16.5" customHeight="1">
      <c r="A31" s="133" t="s">
        <v>44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ht="16.5" customHeight="1">
      <c r="A32" s="134" t="s">
        <v>21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</sheetData>
  <sheetProtection/>
  <mergeCells count="57">
    <mergeCell ref="B24:D24"/>
    <mergeCell ref="A27:D27"/>
    <mergeCell ref="B15:D15"/>
    <mergeCell ref="B22:D22"/>
    <mergeCell ref="A32:U32"/>
    <mergeCell ref="E19:E21"/>
    <mergeCell ref="B25:D25"/>
    <mergeCell ref="F29:N29"/>
    <mergeCell ref="O29:U29"/>
    <mergeCell ref="A30:U30"/>
    <mergeCell ref="A31:U31"/>
    <mergeCell ref="B23:D23"/>
    <mergeCell ref="J10:K10"/>
    <mergeCell ref="L10:M10"/>
    <mergeCell ref="N10:O10"/>
    <mergeCell ref="P10:Q10"/>
    <mergeCell ref="B12:D12"/>
    <mergeCell ref="A28:D28"/>
    <mergeCell ref="A19:A21"/>
    <mergeCell ref="B19:D21"/>
    <mergeCell ref="B14:D14"/>
    <mergeCell ref="A1:F1"/>
    <mergeCell ref="T1:U3"/>
    <mergeCell ref="A2:B2"/>
    <mergeCell ref="C2:F2"/>
    <mergeCell ref="A3:B3"/>
    <mergeCell ref="C3:F3"/>
    <mergeCell ref="E9:E11"/>
    <mergeCell ref="A29:E29"/>
    <mergeCell ref="T6:U6"/>
    <mergeCell ref="R10:S10"/>
    <mergeCell ref="A9:A11"/>
    <mergeCell ref="B9:D11"/>
    <mergeCell ref="T9:U10"/>
    <mergeCell ref="F10:G10"/>
    <mergeCell ref="H10:I10"/>
    <mergeCell ref="F9:S9"/>
    <mergeCell ref="B13:D13"/>
    <mergeCell ref="A18:D18"/>
    <mergeCell ref="A26:D26"/>
    <mergeCell ref="A16:D16"/>
    <mergeCell ref="A17:D17"/>
    <mergeCell ref="G1:S2"/>
    <mergeCell ref="G3:S3"/>
    <mergeCell ref="A4:S8"/>
    <mergeCell ref="R20:S20"/>
    <mergeCell ref="P20:Q20"/>
    <mergeCell ref="F26:S26"/>
    <mergeCell ref="T19:U20"/>
    <mergeCell ref="F16:S16"/>
    <mergeCell ref="T16:U16"/>
    <mergeCell ref="L20:M20"/>
    <mergeCell ref="J20:K20"/>
    <mergeCell ref="H20:I20"/>
    <mergeCell ref="F20:G20"/>
    <mergeCell ref="F19:S19"/>
    <mergeCell ref="N20:O20"/>
  </mergeCells>
  <hyperlinks>
    <hyperlink ref="A32" r:id="rId1" display="mailto:badesc@badesc.gov.br"/>
  </hyperlinks>
  <printOptions/>
  <pageMargins left="0.5118110236220472" right="0.5118110236220472" top="0.7874015748031497" bottom="0.7874015748031497" header="0.31496062992125984" footer="0.31496062992125984"/>
  <pageSetup fitToHeight="0" fitToWidth="1" orientation="landscape" paperSize="9" scale="71" r:id="rId4"/>
  <legacyDrawing r:id="rId3"/>
  <oleObjects>
    <oleObject progId="PBrush" shapeId="2284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Usuario</cp:lastModifiedBy>
  <cp:lastPrinted>2018-04-05T13:50:50Z</cp:lastPrinted>
  <dcterms:created xsi:type="dcterms:W3CDTF">2011-04-18T16:20:01Z</dcterms:created>
  <dcterms:modified xsi:type="dcterms:W3CDTF">2018-04-05T13:50:55Z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