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1355" windowHeight="7605" firstSheet="1" activeTab="5"/>
  </bookViews>
  <sheets>
    <sheet name="ANEXO 14 -COMPARATIVO" sheetId="1" state="hidden" r:id="rId1"/>
    <sheet name="Orçamento" sheetId="2" r:id="rId2"/>
    <sheet name="cronograma" sheetId="3" r:id="rId3"/>
    <sheet name="Orçamento II" sheetId="4" r:id="rId4"/>
    <sheet name="Cronograma II" sheetId="5" r:id="rId5"/>
    <sheet name="Orçamento III" sheetId="6" r:id="rId6"/>
    <sheet name="Cronograma III" sheetId="7" r:id="rId7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/>
</workbook>
</file>

<file path=xl/sharedStrings.xml><?xml version="1.0" encoding="utf-8"?>
<sst xmlns="http://schemas.openxmlformats.org/spreadsheetml/2006/main" count="384" uniqueCount="178">
  <si>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</si>
  <si>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</si>
  <si>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</si>
  <si>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</si>
  <si>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</si>
  <si>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</si>
  <si>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</si>
  <si>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</si>
  <si>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</si>
  <si>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</si>
  <si>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</si>
  <si>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</si>
  <si>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</si>
  <si>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</si>
  <si>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</si>
  <si>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</si>
  <si>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</si>
  <si>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</si>
  <si>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</si>
  <si>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</si>
  <si>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</si>
  <si>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</si>
  <si>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</si>
  <si>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</si>
  <si>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</si>
  <si>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</si>
  <si>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</si>
  <si>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</si>
  <si>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</si>
  <si>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</si>
  <si>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</si>
  <si>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</si>
  <si>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</si>
  <si>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</si>
  <si>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</si>
  <si>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</si>
  <si>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</si>
  <si>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</si>
  <si>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</si>
  <si>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</si>
  <si>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</si>
  <si>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</si>
  <si>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</si>
  <si>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</si>
  <si>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</si>
  <si>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</si>
  <si>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</si>
  <si>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</si>
  <si>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</si>
  <si>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</si>
  <si>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</si>
  <si>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</si>
  <si>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</si>
  <si>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</si>
  <si>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</si>
  <si>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</si>
  <si>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</si>
  <si>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</si>
  <si>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</si>
  <si>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</si>
  <si>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</si>
  <si>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</si>
  <si>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</si>
  <si>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</si>
  <si>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</si>
  <si>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</si>
  <si>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</si>
  <si>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</si>
  <si>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</si>
  <si>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</si>
  <si>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</si>
  <si>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</si>
  <si>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</si>
  <si>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</si>
  <si>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</si>
  <si>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</si>
  <si>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</si>
  <si>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</si>
  <si>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</si>
  <si>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</si>
  <si>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</si>
  <si>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</si>
  <si>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</si>
  <si>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</si>
  <si>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</si>
  <si>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</si>
  <si>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</si>
  <si>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</si>
  <si>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</si>
  <si>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Prefeitura Mucicipal de Iomerê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</si>
  <si>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</si>
  <si>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</si>
  <si>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</si>
  <si>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</si>
  <si>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</si>
  <si>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</si>
  <si>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</si>
  <si>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</si>
  <si>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</si>
  <si>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</si>
  <si>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</si>
  <si>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</si>
  <si>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Total do ìtem</t>
  </si>
  <si>
    <t>2.1</t>
  </si>
  <si>
    <t>2.2</t>
  </si>
  <si>
    <t>2.3</t>
  </si>
  <si>
    <t>SINAPI 72942</t>
  </si>
  <si>
    <t>PINTURA DE LIGACAO COM EMULSAO RR-1C</t>
  </si>
  <si>
    <t>t</t>
  </si>
  <si>
    <t>m3 x km</t>
  </si>
  <si>
    <t>Engº. Flávio André de Oliveira</t>
  </si>
  <si>
    <t>CREA/SC - 048.529-6</t>
  </si>
  <si>
    <t>Pavimentação em CBUQ - recapeamento de ruas</t>
  </si>
  <si>
    <t>SINAPI 72947</t>
  </si>
  <si>
    <t>SINALIZ. HOR. C/ TINTA RETROREFELTIVA A BASE DE RESINA ACRÍLICA C/ MICROESFERAS DE VIDRO (COR AMARELA)</t>
  </si>
  <si>
    <t>SINALIZ. HOR. C/ TINTA RETROREFELTIVA A BASE DE RESINA ACRÍLICA C/ MICROESFERAS DE VIDRO (COR BRANCA)</t>
  </si>
  <si>
    <t>2.4</t>
  </si>
  <si>
    <t>2.5</t>
  </si>
  <si>
    <t>2.6</t>
  </si>
  <si>
    <t>PLACA DE SINALIZAÇÃO DE TRÂNSITO - COMPLETA COM HASTE, PLACA E CONCRETADA NO PASSEIO</t>
  </si>
  <si>
    <t>Custo Unit. R$</t>
  </si>
  <si>
    <t xml:space="preserve">COMPOSIÇÃO </t>
  </si>
  <si>
    <t>REFERÊNCIA</t>
  </si>
  <si>
    <t>DESCRIÇÃO</t>
  </si>
  <si>
    <t>UNID</t>
  </si>
  <si>
    <t>SINAPI - 34723</t>
  </si>
  <si>
    <t>COMPOSIÇÃO DE PREÇO : PLACA DE SINALIZAÇÃO DE TRÂNSITO - COMPLETA COM HASTE, PLACA E CONCRETADA NO PASSEIO</t>
  </si>
  <si>
    <t>PLACA DE SINALIZACAO EM CHAPA DE ACO NUM 16 COM PINTURA REFLETIVA</t>
  </si>
  <si>
    <t>QTDE</t>
  </si>
  <si>
    <t>VAL. UNIT. R$</t>
  </si>
  <si>
    <t>VAL. TOTAL R$</t>
  </si>
  <si>
    <t>LANCAMENTO/APLICACAO MANUAL DE CONCRETO EM FUNDACOES</t>
  </si>
  <si>
    <t>SINAPI - 74157/4</t>
  </si>
  <si>
    <t>m3</t>
  </si>
  <si>
    <t>SINAPI - 79517/1</t>
  </si>
  <si>
    <t>h</t>
  </si>
  <si>
    <t>SINAPI - 88309</t>
  </si>
  <si>
    <t>SINAPI - 88316</t>
  </si>
  <si>
    <t>TUBO ACO GALVANIZADO COM COSTURA, CLASSE LEVE, DN 50 MM ( 2"), *4,40* KG/M (NBR 5580)</t>
  </si>
  <si>
    <t>SINAPI - 21013</t>
  </si>
  <si>
    <t>m</t>
  </si>
  <si>
    <t>TOTAL DA COMPOSIÇÃO</t>
  </si>
  <si>
    <t>ITEM</t>
  </si>
  <si>
    <t>QUANTIDADE</t>
  </si>
  <si>
    <t>FINANCEIRO</t>
  </si>
  <si>
    <t>NO PERÍDO</t>
  </si>
  <si>
    <t>ACUMULADO</t>
  </si>
  <si>
    <t>MÊS 01</t>
  </si>
  <si>
    <t>MÊS 02</t>
  </si>
  <si>
    <t>CRONOGRAMA FÍSICO-FINANCEIRO</t>
  </si>
  <si>
    <t>FABRICAÇÃO E APLICAÇÃO DE CONCRETO BETUMINOSO USINADO A QUENTE(CBUQ), EXCLUSIVE CAP 50/70,   EXCLUSIVE TRANS</t>
  </si>
  <si>
    <t>CIMENTO ASFALTICO DE PETROLEO A GRANEL (CAP) 50/70 (COM ICMS)</t>
  </si>
  <si>
    <t>SINAPI 497</t>
  </si>
  <si>
    <t>2.7</t>
  </si>
  <si>
    <t>SINAPI 72965- SEM CAP</t>
  </si>
  <si>
    <t>FABRICAÇÃO E APLICAÇÃO DE CONCRETO BETUMINOSO USINADO A QUENTE(CBUQ), CAP 50/70,   EXCLUSIVE TRANS</t>
  </si>
  <si>
    <t>DECOMPOSIÇÃO DE SERVIÇO: FABRICAÇÃO E APLICAÇÃO DE CONCRETO BETUMINOSO USINADO A QUENTE(CBUQ), EXCLUSIVE CAP 50/70,   EXCLUSIVE TRANS</t>
  </si>
  <si>
    <t>TOTAL</t>
  </si>
  <si>
    <t>SINAPI - 72965</t>
  </si>
  <si>
    <t>Mês de referência - fevereiro/2017 - desonerado</t>
  </si>
  <si>
    <t>CIMENTO ASFALTICO DE PETROLEO A GRANEL (CAP) 50/70 (COM ICMS) INCLUSO TRANSPORTE CANOAS-CHAPECO</t>
  </si>
  <si>
    <t>SINAPI - 39988</t>
  </si>
  <si>
    <t>SINAPI 95303</t>
  </si>
  <si>
    <t>TRANSPORTE COM CAMINHÃO BASCULANTE 10 M3 DE MASSA ASFALTICA PARA PAVIMENTAÇÃO URBANA</t>
  </si>
  <si>
    <t>ESCAVAÇÃO MANUAL DE VALAS. AF_03/2016</t>
  </si>
  <si>
    <t>PEDREIRO</t>
  </si>
  <si>
    <t>SERVENTE</t>
  </si>
  <si>
    <t>Total orçado</t>
  </si>
  <si>
    <t>Mês de referência - maio/2017 - não desonerado</t>
  </si>
  <si>
    <t>PLANILHA ORÇAMENTÁRIA</t>
  </si>
  <si>
    <t>SINAPI 95993</t>
  </si>
  <si>
    <t>CONSTRUÇÃO DE PAVIMENTO COM APLICAÇÃO DE CONCRETO BETUMINOSO USINADO A QUENTE (CBUQ), CAMADA DE ROLAMENTO, COM ESPESSURA DE 3,0 CM  EXCLUSIVE TRANSPORTE. AF_03/2017</t>
  </si>
  <si>
    <t>SINAPI - 91131</t>
  </si>
  <si>
    <t>PLACA DE SINALIZACAO VIARIA OCTOGONAL L = 25 CM, COM SUPORTE DE ACO GALVANIZADO D = 50 MM E ALTURA = 3 M, INCLUSIVE BASE DE CONCRETO NAO ESTRUTURAL</t>
  </si>
  <si>
    <t>RECAPEAMENTO - RUA FRANCISCO ZARDO - TRECHO I</t>
  </si>
  <si>
    <t>RECAPEAMENTO - RUA FRANCISCO ZARDO -TRECHO I</t>
  </si>
  <si>
    <t>Mês de referência - março/2018 - não desonerado</t>
  </si>
  <si>
    <t>Rua Francisco Zardo - Trecho I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</si>
</sst>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2" applyNumberFormat="1" applyFont="1" applyBorder="1" applyAlignment="1">
      <alignment horizontal="center"/>
    </xf>
    <xf numFmtId="171" fontId="4" fillId="0" borderId="15" xfId="62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2" applyFont="1" applyBorder="1" applyAlignment="1">
      <alignment horizontal="center"/>
    </xf>
    <xf numFmtId="171" fontId="4" fillId="0" borderId="15" xfId="62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2" applyNumberFormat="1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171" fontId="4" fillId="0" borderId="15" xfId="62" applyFont="1" applyBorder="1" applyAlignment="1">
      <alignment horizontal="right"/>
    </xf>
    <xf numFmtId="171" fontId="4" fillId="0" borderId="15" xfId="62" applyNumberFormat="1" applyFont="1" applyBorder="1" applyAlignment="1">
      <alignment horizontal="right"/>
    </xf>
    <xf numFmtId="171" fontId="4" fillId="0" borderId="16" xfId="62" applyFont="1" applyBorder="1" applyAlignment="1">
      <alignment/>
    </xf>
    <xf numFmtId="171" fontId="4" fillId="0" borderId="15" xfId="62" applyNumberFormat="1" applyFont="1" applyBorder="1" applyAlignment="1">
      <alignment/>
    </xf>
    <xf numFmtId="171" fontId="4" fillId="0" borderId="15" xfId="62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2" applyFont="1" applyBorder="1" applyAlignment="1">
      <alignment/>
    </xf>
    <xf numFmtId="171" fontId="4" fillId="0" borderId="13" xfId="62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2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3" fontId="6" fillId="0" borderId="15" xfId="62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justify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6" fillId="0" borderId="15" xfId="51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5" xfId="51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justify" vertical="center" wrapText="1"/>
      <protection locked="0"/>
    </xf>
    <xf numFmtId="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0" fontId="6" fillId="0" borderId="0" xfId="51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4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33" borderId="3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0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88"/>
      <c r="B1" s="89"/>
      <c r="C1" s="89"/>
      <c r="D1" s="89"/>
      <c r="E1" s="89"/>
      <c r="F1" s="89"/>
      <c r="G1" s="90"/>
    </row>
    <row r="2" spans="1:7" ht="16.5" customHeight="1" thickBot="1">
      <c r="A2" s="91" t="s">
        <v>86</v>
      </c>
      <c r="B2" s="92"/>
      <c r="C2" s="92"/>
      <c r="D2" s="92"/>
      <c r="E2" s="92"/>
      <c r="F2" s="92"/>
      <c r="G2" s="93"/>
    </row>
    <row r="3" spans="1:7" ht="6" customHeight="1" thickBot="1">
      <c r="A3" s="88"/>
      <c r="B3" s="89"/>
      <c r="C3" s="89"/>
      <c r="D3" s="89"/>
      <c r="E3" s="89"/>
      <c r="F3" s="89"/>
      <c r="G3" s="90"/>
    </row>
    <row r="4" spans="1:7" ht="13.5" customHeight="1">
      <c r="A4" s="94" t="s">
        <v>80</v>
      </c>
      <c r="B4" s="95"/>
      <c r="C4" s="95"/>
      <c r="D4" s="95"/>
      <c r="E4" s="95"/>
      <c r="F4" s="95"/>
      <c r="G4" s="96"/>
    </row>
    <row r="5" spans="1:7" ht="13.5" customHeight="1">
      <c r="A5" s="2" t="s">
        <v>41</v>
      </c>
      <c r="B5" s="3" t="s">
        <v>42</v>
      </c>
      <c r="C5" s="104" t="s">
        <v>81</v>
      </c>
      <c r="D5" s="104"/>
      <c r="E5" s="105" t="s">
        <v>43</v>
      </c>
      <c r="F5" s="105"/>
      <c r="G5" s="4" t="s">
        <v>44</v>
      </c>
    </row>
    <row r="6" spans="1:7" ht="13.5" customHeight="1" thickBot="1">
      <c r="A6" s="5" t="s">
        <v>45</v>
      </c>
      <c r="B6" s="100" t="s">
        <v>82</v>
      </c>
      <c r="C6" s="100"/>
      <c r="D6" s="100"/>
      <c r="E6" s="100"/>
      <c r="F6" s="100"/>
      <c r="G6" s="101"/>
    </row>
    <row r="7" spans="1:7" ht="6" customHeight="1" thickBot="1">
      <c r="A7" s="102"/>
      <c r="B7" s="102"/>
      <c r="C7" s="102"/>
      <c r="D7" s="102"/>
      <c r="E7" s="102"/>
      <c r="F7" s="102"/>
      <c r="G7" s="102"/>
    </row>
    <row r="8" spans="1:7" ht="13.5" customHeight="1">
      <c r="A8" s="110" t="s">
        <v>78</v>
      </c>
      <c r="B8" s="111"/>
      <c r="C8" s="111"/>
      <c r="D8" s="111"/>
      <c r="E8" s="111"/>
      <c r="F8" s="111"/>
      <c r="G8" s="112"/>
    </row>
    <row r="9" spans="1:7" ht="5.25" customHeight="1" thickBot="1">
      <c r="A9" s="113"/>
      <c r="B9" s="114"/>
      <c r="C9" s="114"/>
      <c r="D9" s="114"/>
      <c r="E9" s="114"/>
      <c r="F9" s="114"/>
      <c r="G9" s="115"/>
    </row>
    <row r="10" spans="1:7" ht="13.5" customHeight="1">
      <c r="A10" s="116" t="s">
        <v>10</v>
      </c>
      <c r="B10" s="97" t="s">
        <v>11</v>
      </c>
      <c r="C10" s="97" t="s">
        <v>12</v>
      </c>
      <c r="D10" s="97" t="s">
        <v>13</v>
      </c>
      <c r="E10" s="97" t="s">
        <v>14</v>
      </c>
      <c r="F10" s="97"/>
      <c r="G10" s="98" t="s">
        <v>84</v>
      </c>
    </row>
    <row r="11" spans="1:7" ht="23.25" thickBot="1">
      <c r="A11" s="117"/>
      <c r="B11" s="103"/>
      <c r="C11" s="103"/>
      <c r="D11" s="103"/>
      <c r="E11" s="6" t="s">
        <v>83</v>
      </c>
      <c r="F11" s="6" t="s">
        <v>87</v>
      </c>
      <c r="G11" s="99"/>
    </row>
    <row r="12" spans="1:7" ht="6" customHeight="1" thickBot="1">
      <c r="A12" s="118"/>
      <c r="B12" s="118"/>
      <c r="C12" s="118"/>
      <c r="D12" s="118"/>
      <c r="E12" s="118"/>
      <c r="F12" s="118"/>
      <c r="G12" s="118"/>
    </row>
    <row r="13" spans="1:7" ht="13.5" customHeight="1">
      <c r="A13" s="107" t="s">
        <v>15</v>
      </c>
      <c r="B13" s="108"/>
      <c r="C13" s="108"/>
      <c r="D13" s="108"/>
      <c r="E13" s="108"/>
      <c r="F13" s="108"/>
      <c r="G13" s="109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119"/>
      <c r="B15" s="119"/>
      <c r="C15" s="119"/>
      <c r="D15" s="119"/>
      <c r="E15" s="119"/>
      <c r="F15" s="119"/>
      <c r="G15" s="119"/>
    </row>
    <row r="16" spans="1:7" ht="13.5" customHeight="1">
      <c r="A16" s="107" t="s">
        <v>18</v>
      </c>
      <c r="B16" s="108"/>
      <c r="C16" s="108"/>
      <c r="D16" s="108"/>
      <c r="E16" s="108"/>
      <c r="F16" s="108"/>
      <c r="G16" s="109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106"/>
      <c r="B21" s="106"/>
      <c r="C21" s="106"/>
      <c r="D21" s="106"/>
      <c r="E21" s="106"/>
      <c r="F21" s="106"/>
      <c r="G21" s="106"/>
    </row>
    <row r="22" spans="1:7" ht="13.5" customHeight="1">
      <c r="A22" s="107" t="s">
        <v>24</v>
      </c>
      <c r="B22" s="108"/>
      <c r="C22" s="108"/>
      <c r="D22" s="108"/>
      <c r="E22" s="108"/>
      <c r="F22" s="108"/>
      <c r="G22" s="109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129"/>
      <c r="B27" s="106"/>
      <c r="C27" s="106"/>
      <c r="D27" s="106"/>
      <c r="E27" s="106"/>
      <c r="F27" s="106"/>
      <c r="G27" s="130"/>
    </row>
    <row r="28" spans="1:7" ht="13.5" customHeight="1">
      <c r="A28" s="107" t="s">
        <v>29</v>
      </c>
      <c r="B28" s="108"/>
      <c r="C28" s="108"/>
      <c r="D28" s="108"/>
      <c r="E28" s="108"/>
      <c r="F28" s="108"/>
      <c r="G28" s="109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121"/>
      <c r="B37" s="122"/>
      <c r="C37" s="122"/>
      <c r="D37" s="122"/>
      <c r="E37" s="122"/>
      <c r="F37" s="122"/>
      <c r="G37" s="123"/>
    </row>
    <row r="38" spans="1:7" ht="13.5" customHeight="1">
      <c r="A38" s="107" t="s">
        <v>37</v>
      </c>
      <c r="B38" s="108"/>
      <c r="C38" s="108"/>
      <c r="D38" s="108"/>
      <c r="E38" s="108"/>
      <c r="F38" s="108"/>
      <c r="G38" s="109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119"/>
      <c r="B43" s="119"/>
      <c r="C43" s="119"/>
      <c r="D43" s="119"/>
      <c r="E43" s="119"/>
      <c r="F43" s="119"/>
      <c r="G43" s="119"/>
    </row>
    <row r="44" spans="1:7" ht="13.5" customHeight="1">
      <c r="A44" s="107" t="s">
        <v>46</v>
      </c>
      <c r="B44" s="108"/>
      <c r="C44" s="108"/>
      <c r="D44" s="108"/>
      <c r="E44" s="108"/>
      <c r="F44" s="108"/>
      <c r="G44" s="109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106"/>
      <c r="B53" s="106"/>
      <c r="C53" s="106"/>
      <c r="D53" s="106"/>
      <c r="E53" s="106"/>
      <c r="F53" s="106"/>
      <c r="G53" s="106"/>
    </row>
    <row r="54" spans="1:7" ht="13.5" customHeight="1">
      <c r="A54" s="107" t="s">
        <v>50</v>
      </c>
      <c r="B54" s="108"/>
      <c r="C54" s="108"/>
      <c r="D54" s="108"/>
      <c r="E54" s="108"/>
      <c r="F54" s="108"/>
      <c r="G54" s="109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121"/>
      <c r="B69" s="122"/>
      <c r="C69" s="122"/>
      <c r="D69" s="122"/>
      <c r="E69" s="122"/>
      <c r="F69" s="122"/>
      <c r="G69" s="123"/>
    </row>
    <row r="70" spans="1:7" ht="13.5" customHeight="1">
      <c r="A70" s="107" t="s">
        <v>65</v>
      </c>
      <c r="B70" s="108"/>
      <c r="C70" s="108"/>
      <c r="D70" s="108"/>
      <c r="E70" s="108"/>
      <c r="F70" s="108"/>
      <c r="G70" s="109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106"/>
      <c r="B77" s="106"/>
      <c r="C77" s="106"/>
      <c r="D77" s="106"/>
      <c r="E77" s="106"/>
      <c r="F77" s="106"/>
      <c r="G77" s="106"/>
    </row>
    <row r="78" spans="1:7" ht="13.5" customHeight="1" thickBot="1">
      <c r="A78" s="125" t="s">
        <v>72</v>
      </c>
      <c r="B78" s="126"/>
      <c r="C78" s="126"/>
      <c r="D78" s="126"/>
      <c r="E78" s="126"/>
      <c r="F78" s="126"/>
      <c r="G78" s="127"/>
    </row>
    <row r="79" spans="1:7" ht="13.5" customHeight="1" thickBot="1">
      <c r="A79" s="30"/>
      <c r="B79" s="131" t="s">
        <v>85</v>
      </c>
      <c r="C79" s="132"/>
      <c r="D79" s="133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128" t="s">
        <v>73</v>
      </c>
      <c r="F81" s="128"/>
      <c r="G81" s="128"/>
    </row>
    <row r="82" ht="13.5" customHeight="1"/>
    <row r="83" ht="13.5" customHeight="1"/>
    <row r="84" ht="13.5" customHeight="1"/>
    <row r="85" spans="1:7" ht="13.5" customHeight="1">
      <c r="A85" s="124" t="s">
        <v>74</v>
      </c>
      <c r="B85" s="124"/>
      <c r="C85" s="124"/>
      <c r="D85" s="124"/>
      <c r="E85" s="124"/>
      <c r="F85" s="124"/>
      <c r="G85" s="124"/>
    </row>
    <row r="86" spans="1:7" ht="13.5" customHeight="1">
      <c r="A86" s="120" t="s">
        <v>75</v>
      </c>
      <c r="B86" s="120"/>
      <c r="C86" s="120"/>
      <c r="D86" s="120"/>
      <c r="E86" s="120"/>
      <c r="F86" s="120"/>
      <c r="G86" s="120"/>
    </row>
    <row r="87" spans="1:7" ht="13.5" customHeight="1">
      <c r="A87" s="120" t="s">
        <v>76</v>
      </c>
      <c r="B87" s="120"/>
      <c r="C87" s="120"/>
      <c r="D87" s="120"/>
      <c r="E87" s="120"/>
      <c r="F87" s="120"/>
      <c r="G87" s="120"/>
    </row>
    <row r="88" spans="1:7" ht="13.5" customHeight="1">
      <c r="A88" s="120" t="s">
        <v>77</v>
      </c>
      <c r="B88" s="120"/>
      <c r="C88" s="120"/>
      <c r="D88" s="120"/>
      <c r="E88" s="120"/>
      <c r="F88" s="120"/>
      <c r="G88" s="120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zoomScalePageLayoutView="0" workbookViewId="0" topLeftCell="A2">
      <selection activeCell="B8" sqref="B8:I8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35"/>
    </row>
    <row r="2" spans="1:10" ht="12.7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35"/>
    </row>
    <row r="3" spans="1:10" ht="12.75">
      <c r="A3" s="48" t="s">
        <v>159</v>
      </c>
      <c r="B3" s="48"/>
      <c r="C3" s="48"/>
      <c r="D3" s="48"/>
      <c r="E3" s="48"/>
      <c r="F3" s="48"/>
      <c r="G3" s="48"/>
      <c r="H3" s="48"/>
      <c r="I3" s="48"/>
      <c r="J3" s="35"/>
    </row>
    <row r="4" spans="1:10" ht="12.75" customHeight="1">
      <c r="A4" s="36" t="s">
        <v>90</v>
      </c>
      <c r="B4" s="36" t="s">
        <v>91</v>
      </c>
      <c r="C4" s="36" t="s">
        <v>92</v>
      </c>
      <c r="D4" s="36" t="s">
        <v>93</v>
      </c>
      <c r="E4" s="36" t="s">
        <v>94</v>
      </c>
      <c r="F4" s="36" t="s">
        <v>95</v>
      </c>
      <c r="G4" s="36" t="s">
        <v>120</v>
      </c>
      <c r="H4" s="36" t="s">
        <v>96</v>
      </c>
      <c r="I4" s="36" t="s">
        <v>97</v>
      </c>
      <c r="J4" s="35"/>
    </row>
    <row r="5" spans="1:10" ht="12.75" customHeight="1">
      <c r="A5" s="37">
        <v>1</v>
      </c>
      <c r="B5" s="134" t="s">
        <v>98</v>
      </c>
      <c r="C5" s="135"/>
      <c r="D5" s="135"/>
      <c r="E5" s="135"/>
      <c r="F5" s="135"/>
      <c r="G5" s="135"/>
      <c r="H5" s="135"/>
      <c r="I5" s="136"/>
      <c r="J5" s="35"/>
    </row>
    <row r="6" spans="1:10" ht="12.75" customHeight="1">
      <c r="A6" s="38" t="s">
        <v>99</v>
      </c>
      <c r="B6" s="38" t="s">
        <v>100</v>
      </c>
      <c r="C6" s="39">
        <v>26.07</v>
      </c>
      <c r="D6" s="38" t="s">
        <v>101</v>
      </c>
      <c r="E6" s="40" t="s">
        <v>88</v>
      </c>
      <c r="F6" s="41">
        <v>3</v>
      </c>
      <c r="G6" s="41">
        <v>351.22</v>
      </c>
      <c r="H6" s="41">
        <f>G6+(G6*C6%)</f>
        <v>442.78305400000005</v>
      </c>
      <c r="I6" s="42">
        <f>F6*H6</f>
        <v>1328.3491620000002</v>
      </c>
      <c r="J6" s="35"/>
    </row>
    <row r="7" spans="1:10" ht="12.75" customHeight="1">
      <c r="A7" s="137" t="s">
        <v>102</v>
      </c>
      <c r="B7" s="137"/>
      <c r="C7" s="137"/>
      <c r="D7" s="137"/>
      <c r="E7" s="137"/>
      <c r="F7" s="137"/>
      <c r="G7" s="137"/>
      <c r="H7" s="137"/>
      <c r="I7" s="58">
        <f>SUM(I6:I6)</f>
        <v>1328.3491620000002</v>
      </c>
      <c r="J7" s="35"/>
    </row>
    <row r="8" spans="1:10" ht="12.75" customHeight="1">
      <c r="A8" s="37">
        <v>2</v>
      </c>
      <c r="B8" s="134" t="s">
        <v>174</v>
      </c>
      <c r="C8" s="135"/>
      <c r="D8" s="135"/>
      <c r="E8" s="135"/>
      <c r="F8" s="135"/>
      <c r="G8" s="135"/>
      <c r="H8" s="135"/>
      <c r="I8" s="136"/>
      <c r="J8" s="35"/>
    </row>
    <row r="9" spans="1:10" ht="12.75" customHeight="1">
      <c r="A9" s="55" t="s">
        <v>103</v>
      </c>
      <c r="B9" s="56" t="s">
        <v>106</v>
      </c>
      <c r="C9" s="39">
        <v>26.07</v>
      </c>
      <c r="D9" s="43" t="s">
        <v>107</v>
      </c>
      <c r="E9" s="44" t="s">
        <v>88</v>
      </c>
      <c r="F9" s="45">
        <v>1002.96</v>
      </c>
      <c r="G9" s="45">
        <v>1.21</v>
      </c>
      <c r="H9" s="41">
        <f aca="true" t="shared" si="0" ref="H9:H15">G9+(G9*C9%)</f>
        <v>1.525447</v>
      </c>
      <c r="I9" s="42">
        <f aca="true" t="shared" si="1" ref="I9:I15">F9*H9</f>
        <v>1529.96232312</v>
      </c>
      <c r="J9" s="35"/>
    </row>
    <row r="10" spans="1:11" ht="12.75" customHeight="1">
      <c r="A10" s="55" t="s">
        <v>104</v>
      </c>
      <c r="B10" s="56" t="s">
        <v>154</v>
      </c>
      <c r="C10" s="39">
        <v>26.07</v>
      </c>
      <c r="D10" s="43" t="s">
        <v>150</v>
      </c>
      <c r="E10" s="44" t="s">
        <v>108</v>
      </c>
      <c r="F10" s="45">
        <f>F9*0.03*2.5</f>
        <v>75.222</v>
      </c>
      <c r="G10" s="45">
        <f>H31-H32</f>
        <v>80.72719999999998</v>
      </c>
      <c r="H10" s="41">
        <f t="shared" si="0"/>
        <v>101.77278103999998</v>
      </c>
      <c r="I10" s="42">
        <f t="shared" si="1"/>
        <v>7655.552135390878</v>
      </c>
      <c r="J10" s="35"/>
      <c r="K10" s="46"/>
    </row>
    <row r="11" spans="1:11" ht="12.75" customHeight="1">
      <c r="A11" s="55" t="s">
        <v>105</v>
      </c>
      <c r="B11" s="56" t="s">
        <v>152</v>
      </c>
      <c r="C11" s="39">
        <v>17.69</v>
      </c>
      <c r="D11" s="84" t="s">
        <v>151</v>
      </c>
      <c r="E11" s="44" t="s">
        <v>108</v>
      </c>
      <c r="F11" s="45">
        <f>F10*0.06</f>
        <v>4.513319999999999</v>
      </c>
      <c r="G11" s="45">
        <v>2019.88</v>
      </c>
      <c r="H11" s="41">
        <f t="shared" si="0"/>
        <v>2377.1967720000002</v>
      </c>
      <c r="I11" s="42">
        <f t="shared" si="1"/>
        <v>10729.04973500304</v>
      </c>
      <c r="J11" s="35"/>
      <c r="K11" s="46"/>
    </row>
    <row r="12" spans="1:11" ht="12.75" customHeight="1">
      <c r="A12" s="55" t="s">
        <v>116</v>
      </c>
      <c r="B12" s="56" t="s">
        <v>162</v>
      </c>
      <c r="C12" s="39">
        <v>17.69</v>
      </c>
      <c r="D12" s="83" t="s">
        <v>163</v>
      </c>
      <c r="E12" s="44" t="s">
        <v>109</v>
      </c>
      <c r="F12" s="45">
        <v>1203.6</v>
      </c>
      <c r="G12" s="45">
        <v>0.87</v>
      </c>
      <c r="H12" s="41">
        <f t="shared" si="0"/>
        <v>1.023903</v>
      </c>
      <c r="I12" s="42">
        <f t="shared" si="1"/>
        <v>1232.3696507999998</v>
      </c>
      <c r="J12" s="35"/>
      <c r="K12" s="46"/>
    </row>
    <row r="13" spans="1:11" ht="12.75" customHeight="1">
      <c r="A13" s="54" t="s">
        <v>117</v>
      </c>
      <c r="B13" s="54" t="s">
        <v>113</v>
      </c>
      <c r="C13" s="39">
        <v>26.07</v>
      </c>
      <c r="D13" s="54" t="s">
        <v>114</v>
      </c>
      <c r="E13" s="39" t="s">
        <v>88</v>
      </c>
      <c r="F13" s="45">
        <v>1.06</v>
      </c>
      <c r="G13" s="45">
        <v>20.95</v>
      </c>
      <c r="H13" s="41">
        <f t="shared" si="0"/>
        <v>26.411665</v>
      </c>
      <c r="I13" s="42">
        <f t="shared" si="1"/>
        <v>27.9963649</v>
      </c>
      <c r="J13" s="35"/>
      <c r="K13" s="46"/>
    </row>
    <row r="14" spans="1:11" ht="12.75" customHeight="1">
      <c r="A14" s="54" t="s">
        <v>118</v>
      </c>
      <c r="B14" s="54" t="s">
        <v>113</v>
      </c>
      <c r="C14" s="39">
        <v>26.07</v>
      </c>
      <c r="D14" s="38" t="s">
        <v>115</v>
      </c>
      <c r="E14" s="39" t="s">
        <v>88</v>
      </c>
      <c r="F14" s="45">
        <v>41.5</v>
      </c>
      <c r="G14" s="45">
        <v>20.95</v>
      </c>
      <c r="H14" s="41">
        <f t="shared" si="0"/>
        <v>26.411665</v>
      </c>
      <c r="I14" s="42">
        <f t="shared" si="1"/>
        <v>1096.0840974999999</v>
      </c>
      <c r="J14" s="35"/>
      <c r="K14" s="46"/>
    </row>
    <row r="15" spans="1:11" ht="12.75" customHeight="1">
      <c r="A15" s="55" t="s">
        <v>153</v>
      </c>
      <c r="B15" s="54" t="s">
        <v>121</v>
      </c>
      <c r="C15" s="39">
        <v>26.07</v>
      </c>
      <c r="D15" s="38" t="s">
        <v>119</v>
      </c>
      <c r="E15" s="39" t="s">
        <v>94</v>
      </c>
      <c r="F15" s="45">
        <v>2</v>
      </c>
      <c r="G15" s="45">
        <f>H27</f>
        <v>351.18864</v>
      </c>
      <c r="H15" s="41">
        <f t="shared" si="0"/>
        <v>442.74351844800003</v>
      </c>
      <c r="I15" s="42">
        <f t="shared" si="1"/>
        <v>885.4870368960001</v>
      </c>
      <c r="J15" s="35"/>
      <c r="K15" s="46"/>
    </row>
    <row r="16" spans="1:11" ht="12.75" customHeight="1">
      <c r="A16" s="137" t="s">
        <v>102</v>
      </c>
      <c r="B16" s="137"/>
      <c r="C16" s="137"/>
      <c r="D16" s="137"/>
      <c r="E16" s="137"/>
      <c r="F16" s="137"/>
      <c r="G16" s="137"/>
      <c r="H16" s="137"/>
      <c r="I16" s="58">
        <f>SUM(I9:I15)</f>
        <v>23156.501343609914</v>
      </c>
      <c r="J16" s="35"/>
      <c r="K16" s="46"/>
    </row>
    <row r="17" spans="1:10" ht="12.75">
      <c r="A17" s="137" t="s">
        <v>167</v>
      </c>
      <c r="B17" s="137"/>
      <c r="C17" s="137"/>
      <c r="D17" s="137"/>
      <c r="E17" s="137"/>
      <c r="F17" s="137"/>
      <c r="G17" s="137"/>
      <c r="H17" s="137"/>
      <c r="I17" s="58">
        <f>I7+I16</f>
        <v>24484.850505609913</v>
      </c>
      <c r="J17" s="35"/>
    </row>
    <row r="18" spans="1:10" ht="12.75">
      <c r="A18" s="47"/>
      <c r="B18" s="47"/>
      <c r="C18" s="47"/>
      <c r="D18" s="48"/>
      <c r="E18" s="49"/>
      <c r="F18" s="49"/>
      <c r="G18" s="49"/>
      <c r="H18" s="50"/>
      <c r="I18" s="50"/>
      <c r="J18" s="35"/>
    </row>
    <row r="19" spans="1:12" ht="12.75">
      <c r="A19" s="47"/>
      <c r="B19" s="138" t="s">
        <v>126</v>
      </c>
      <c r="C19" s="138"/>
      <c r="D19" s="138"/>
      <c r="E19" s="138"/>
      <c r="F19" s="138"/>
      <c r="G19" s="138"/>
      <c r="H19" s="138"/>
      <c r="I19" s="50"/>
      <c r="J19" s="61"/>
      <c r="K19" s="62"/>
      <c r="L19" s="62"/>
    </row>
    <row r="20" spans="1:12" ht="12.75">
      <c r="A20" s="59"/>
      <c r="B20" s="139" t="s">
        <v>122</v>
      </c>
      <c r="C20" s="139"/>
      <c r="D20" s="63" t="s">
        <v>123</v>
      </c>
      <c r="E20" s="63" t="s">
        <v>124</v>
      </c>
      <c r="F20" s="63" t="s">
        <v>128</v>
      </c>
      <c r="G20" s="63" t="s">
        <v>129</v>
      </c>
      <c r="H20" s="63" t="s">
        <v>130</v>
      </c>
      <c r="I20" s="64"/>
      <c r="J20" s="62"/>
      <c r="K20" s="62"/>
      <c r="L20" s="62"/>
    </row>
    <row r="21" spans="1:12" ht="12.75">
      <c r="A21" s="59"/>
      <c r="B21" s="140" t="s">
        <v>125</v>
      </c>
      <c r="C21" s="140"/>
      <c r="D21" s="54" t="s">
        <v>127</v>
      </c>
      <c r="E21" s="63" t="s">
        <v>88</v>
      </c>
      <c r="F21" s="68">
        <v>0.36</v>
      </c>
      <c r="G21" s="68">
        <v>664.13</v>
      </c>
      <c r="H21" s="68">
        <f aca="true" t="shared" si="2" ref="H21:H26">F21*G21</f>
        <v>239.08679999999998</v>
      </c>
      <c r="I21" s="64"/>
      <c r="J21" s="62"/>
      <c r="K21" s="62"/>
      <c r="L21" s="62"/>
    </row>
    <row r="22" spans="1:12" ht="12.75">
      <c r="A22" s="65"/>
      <c r="B22" s="140" t="s">
        <v>132</v>
      </c>
      <c r="C22" s="140"/>
      <c r="D22" s="57" t="s">
        <v>131</v>
      </c>
      <c r="E22" s="63" t="s">
        <v>133</v>
      </c>
      <c r="F22" s="68">
        <v>0.024</v>
      </c>
      <c r="G22" s="68">
        <v>93.52</v>
      </c>
      <c r="H22" s="68">
        <f t="shared" si="2"/>
        <v>2.24448</v>
      </c>
      <c r="I22" s="66"/>
      <c r="J22" s="62"/>
      <c r="K22" s="62"/>
      <c r="L22" s="62"/>
    </row>
    <row r="23" spans="1:12" ht="12.75">
      <c r="A23" s="65"/>
      <c r="B23" s="140" t="s">
        <v>134</v>
      </c>
      <c r="C23" s="140"/>
      <c r="D23" s="82" t="s">
        <v>164</v>
      </c>
      <c r="E23" s="63" t="s">
        <v>133</v>
      </c>
      <c r="F23" s="68">
        <v>0.024</v>
      </c>
      <c r="G23" s="68">
        <v>55.14</v>
      </c>
      <c r="H23" s="68">
        <f t="shared" si="2"/>
        <v>1.32336</v>
      </c>
      <c r="I23" s="66"/>
      <c r="J23" s="62"/>
      <c r="K23" s="62"/>
      <c r="L23" s="62"/>
    </row>
    <row r="24" spans="1:12" ht="12.75">
      <c r="A24" s="65"/>
      <c r="B24" s="140" t="s">
        <v>136</v>
      </c>
      <c r="C24" s="140"/>
      <c r="D24" s="57" t="s">
        <v>165</v>
      </c>
      <c r="E24" s="63" t="s">
        <v>135</v>
      </c>
      <c r="F24" s="68">
        <v>0.2</v>
      </c>
      <c r="G24" s="68">
        <v>15.52</v>
      </c>
      <c r="H24" s="68">
        <f t="shared" si="2"/>
        <v>3.104</v>
      </c>
      <c r="I24" s="66"/>
      <c r="J24" s="62"/>
      <c r="K24" s="62"/>
      <c r="L24" s="62"/>
    </row>
    <row r="25" spans="1:12" ht="12.75">
      <c r="A25" s="65"/>
      <c r="B25" s="140" t="s">
        <v>137</v>
      </c>
      <c r="C25" s="140"/>
      <c r="D25" s="57" t="s">
        <v>166</v>
      </c>
      <c r="E25" s="63" t="s">
        <v>135</v>
      </c>
      <c r="F25" s="68">
        <v>1</v>
      </c>
      <c r="G25" s="68">
        <v>11.23</v>
      </c>
      <c r="H25" s="68">
        <f t="shared" si="2"/>
        <v>11.23</v>
      </c>
      <c r="I25" s="66"/>
      <c r="J25" s="62"/>
      <c r="K25" s="62"/>
      <c r="L25" s="62"/>
    </row>
    <row r="26" spans="1:12" ht="12.75">
      <c r="A26" s="65"/>
      <c r="B26" s="140" t="s">
        <v>139</v>
      </c>
      <c r="C26" s="140"/>
      <c r="D26" s="57" t="s">
        <v>138</v>
      </c>
      <c r="E26" s="63" t="s">
        <v>140</v>
      </c>
      <c r="F26" s="68">
        <v>3</v>
      </c>
      <c r="G26" s="68">
        <v>31.4</v>
      </c>
      <c r="H26" s="68">
        <f t="shared" si="2"/>
        <v>94.19999999999999</v>
      </c>
      <c r="I26" s="66"/>
      <c r="J26" s="62"/>
      <c r="K26" s="62"/>
      <c r="L26" s="62"/>
    </row>
    <row r="27" spans="1:12" ht="12.75">
      <c r="A27" s="65"/>
      <c r="B27" s="139" t="s">
        <v>141</v>
      </c>
      <c r="C27" s="139"/>
      <c r="D27" s="139"/>
      <c r="E27" s="139"/>
      <c r="F27" s="139"/>
      <c r="G27" s="139"/>
      <c r="H27" s="68">
        <f>SUM(H21:H26)</f>
        <v>351.18864</v>
      </c>
      <c r="I27" s="66"/>
      <c r="J27" s="62"/>
      <c r="K27" s="62"/>
      <c r="L27" s="62"/>
    </row>
    <row r="28" spans="1:9" ht="12.75">
      <c r="A28" s="35"/>
      <c r="B28" s="142"/>
      <c r="C28" s="142"/>
      <c r="D28" s="59"/>
      <c r="E28" s="60"/>
      <c r="F28" s="67"/>
      <c r="G28" s="67"/>
      <c r="H28" s="67"/>
      <c r="I28" s="35"/>
    </row>
    <row r="29" spans="1:9" ht="12.75">
      <c r="A29" s="35"/>
      <c r="B29" s="138" t="s">
        <v>156</v>
      </c>
      <c r="C29" s="138"/>
      <c r="D29" s="138"/>
      <c r="E29" s="138"/>
      <c r="F29" s="138"/>
      <c r="G29" s="138"/>
      <c r="H29" s="138"/>
      <c r="I29" s="35"/>
    </row>
    <row r="30" spans="1:9" ht="12.75">
      <c r="A30" s="35"/>
      <c r="B30" s="139" t="s">
        <v>122</v>
      </c>
      <c r="C30" s="139"/>
      <c r="D30" s="63" t="s">
        <v>123</v>
      </c>
      <c r="E30" s="63" t="s">
        <v>124</v>
      </c>
      <c r="F30" s="63" t="s">
        <v>128</v>
      </c>
      <c r="G30" s="63" t="s">
        <v>129</v>
      </c>
      <c r="H30" s="63" t="s">
        <v>130</v>
      </c>
      <c r="I30" s="35"/>
    </row>
    <row r="31" spans="1:9" ht="12.75">
      <c r="A31" s="35"/>
      <c r="B31" s="141" t="s">
        <v>158</v>
      </c>
      <c r="C31" s="141"/>
      <c r="D31" s="77" t="s">
        <v>155</v>
      </c>
      <c r="E31" s="78" t="s">
        <v>108</v>
      </c>
      <c r="F31" s="78">
        <v>1</v>
      </c>
      <c r="G31" s="78">
        <v>201.92</v>
      </c>
      <c r="H31" s="78">
        <f>F31*G31</f>
        <v>201.92</v>
      </c>
      <c r="I31" s="35"/>
    </row>
    <row r="32" spans="1:9" ht="12.75">
      <c r="A32" s="35"/>
      <c r="B32" s="141" t="s">
        <v>161</v>
      </c>
      <c r="C32" s="141"/>
      <c r="D32" s="83" t="s">
        <v>160</v>
      </c>
      <c r="E32" s="78" t="s">
        <v>108</v>
      </c>
      <c r="F32" s="78">
        <v>0.06</v>
      </c>
      <c r="G32" s="78">
        <v>2019.88</v>
      </c>
      <c r="H32" s="78">
        <f>F32*G32</f>
        <v>121.1928</v>
      </c>
      <c r="I32" s="35"/>
    </row>
    <row r="33" spans="1:9" ht="12.75">
      <c r="A33" s="35"/>
      <c r="B33" s="59"/>
      <c r="C33" s="59"/>
      <c r="E33" s="60"/>
      <c r="F33" s="67"/>
      <c r="G33" s="67"/>
      <c r="H33" s="67"/>
      <c r="I33" s="35"/>
    </row>
    <row r="34" spans="1:9" ht="12.75">
      <c r="A34" s="35"/>
      <c r="B34" s="59"/>
      <c r="C34" s="59"/>
      <c r="E34" s="60"/>
      <c r="F34" s="67"/>
      <c r="G34" s="67"/>
      <c r="H34" s="67"/>
      <c r="I34" s="35"/>
    </row>
    <row r="35" spans="1:9" ht="12.75">
      <c r="A35" s="35"/>
      <c r="B35" s="59"/>
      <c r="C35" s="59"/>
      <c r="D35" s="59"/>
      <c r="E35" s="60"/>
      <c r="F35" s="67"/>
      <c r="G35" s="67"/>
      <c r="H35" s="67"/>
      <c r="I35" s="35"/>
    </row>
    <row r="36" spans="1:9" ht="12.75">
      <c r="A36" s="35"/>
      <c r="B36" s="59"/>
      <c r="C36" s="59"/>
      <c r="D36" s="59"/>
      <c r="E36" s="60"/>
      <c r="F36" s="67"/>
      <c r="G36" s="67"/>
      <c r="H36" s="67"/>
      <c r="I36" s="35"/>
    </row>
    <row r="37" spans="1:9" ht="12.75">
      <c r="A37" s="35"/>
      <c r="B37" s="35"/>
      <c r="C37" s="35"/>
      <c r="D37" s="69"/>
      <c r="E37" s="53"/>
      <c r="F37" s="53"/>
      <c r="G37" s="53"/>
      <c r="H37" s="53"/>
      <c r="I37" s="35"/>
    </row>
    <row r="38" spans="1:9" ht="12.75">
      <c r="A38" s="35"/>
      <c r="B38" s="35"/>
      <c r="C38" s="35"/>
      <c r="D38" s="60" t="s">
        <v>110</v>
      </c>
      <c r="E38" s="53"/>
      <c r="F38" s="53"/>
      <c r="G38" s="53"/>
      <c r="H38" s="53"/>
      <c r="I38" s="35"/>
    </row>
    <row r="39" spans="1:9" ht="12.75">
      <c r="A39" s="35"/>
      <c r="B39" s="35"/>
      <c r="C39" s="35"/>
      <c r="D39" s="60" t="s">
        <v>111</v>
      </c>
      <c r="E39" s="53"/>
      <c r="F39" s="53"/>
      <c r="G39" s="53"/>
      <c r="H39" s="53"/>
      <c r="I39" s="35"/>
    </row>
    <row r="40" spans="1:9" ht="12.75">
      <c r="A40" s="35"/>
      <c r="B40" s="35"/>
      <c r="C40" s="35"/>
      <c r="D40" s="35"/>
      <c r="E40" s="53"/>
      <c r="F40" s="53"/>
      <c r="G40" s="53"/>
      <c r="H40" s="53"/>
      <c r="I40" s="35"/>
    </row>
    <row r="41" spans="5:8" ht="12.75">
      <c r="E41" s="52"/>
      <c r="F41" s="52"/>
      <c r="G41" s="52"/>
      <c r="H41" s="52"/>
    </row>
    <row r="42" spans="5:8" ht="12.75">
      <c r="E42" s="52"/>
      <c r="F42" s="52"/>
      <c r="G42" s="52"/>
      <c r="H42" s="52"/>
    </row>
    <row r="43" spans="5:8" ht="12.75">
      <c r="E43" s="52"/>
      <c r="F43" s="52"/>
      <c r="G43" s="52"/>
      <c r="H43" s="52"/>
    </row>
    <row r="44" spans="5:8" ht="12.75">
      <c r="E44" s="52"/>
      <c r="F44" s="52"/>
      <c r="G44" s="52"/>
      <c r="H44" s="52"/>
    </row>
  </sheetData>
  <sheetProtection/>
  <mergeCells count="19">
    <mergeCell ref="B32:C32"/>
    <mergeCell ref="B24:C24"/>
    <mergeCell ref="B25:C25"/>
    <mergeCell ref="B26:C26"/>
    <mergeCell ref="B27:G27"/>
    <mergeCell ref="B28:C28"/>
    <mergeCell ref="B29:H29"/>
    <mergeCell ref="B20:C20"/>
    <mergeCell ref="B21:C21"/>
    <mergeCell ref="B22:C22"/>
    <mergeCell ref="B23:C23"/>
    <mergeCell ref="B30:C30"/>
    <mergeCell ref="B31:C31"/>
    <mergeCell ref="B5:I5"/>
    <mergeCell ref="A7:H7"/>
    <mergeCell ref="B8:I8"/>
    <mergeCell ref="A16:H16"/>
    <mergeCell ref="A17:H17"/>
    <mergeCell ref="B19:H19"/>
  </mergeCells>
  <conditionalFormatting sqref="E9:E12">
    <cfRule type="expression" priority="39" dxfId="0" stopIfTrue="1">
      <formula>$D9=$BC9</formula>
    </cfRule>
  </conditionalFormatting>
  <conditionalFormatting sqref="D31:D32 B9:B12 D9:D12">
    <cfRule type="expression" priority="41" dxfId="0" stopIfTrue="1">
      <formula>$D9=$BB9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2" max="2" width="47.0039062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76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1"/>
    </row>
    <row r="2" spans="1:11" ht="15.75">
      <c r="A2" s="76" t="s">
        <v>112</v>
      </c>
      <c r="B2" s="59"/>
      <c r="C2" s="59"/>
      <c r="D2" s="142"/>
      <c r="E2" s="142"/>
      <c r="F2" s="142"/>
      <c r="G2" s="142"/>
      <c r="H2" s="59"/>
      <c r="I2" s="59"/>
      <c r="J2" s="59"/>
      <c r="K2" s="51"/>
    </row>
    <row r="3" spans="1:11" ht="15.75">
      <c r="A3" s="76"/>
      <c r="B3" s="59"/>
      <c r="C3" s="59"/>
      <c r="D3" s="60"/>
      <c r="E3" s="60"/>
      <c r="F3" s="60"/>
      <c r="G3" s="60"/>
      <c r="H3" s="59"/>
      <c r="I3" s="59"/>
      <c r="J3" s="59"/>
      <c r="K3" s="51"/>
    </row>
    <row r="4" spans="1:11" ht="12.75">
      <c r="A4" s="143" t="s">
        <v>149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2.75">
      <c r="A5" s="139" t="s">
        <v>142</v>
      </c>
      <c r="B5" s="139" t="s">
        <v>123</v>
      </c>
      <c r="C5" s="139" t="s">
        <v>130</v>
      </c>
      <c r="D5" s="139" t="s">
        <v>147</v>
      </c>
      <c r="E5" s="139"/>
      <c r="F5" s="139"/>
      <c r="G5" s="139"/>
      <c r="H5" s="139" t="s">
        <v>148</v>
      </c>
      <c r="I5" s="139"/>
      <c r="J5" s="139"/>
      <c r="K5" s="139"/>
    </row>
    <row r="6" spans="1:11" ht="12.75">
      <c r="A6" s="139"/>
      <c r="B6" s="139"/>
      <c r="C6" s="139"/>
      <c r="D6" s="139" t="s">
        <v>143</v>
      </c>
      <c r="E6" s="139"/>
      <c r="F6" s="139" t="s">
        <v>144</v>
      </c>
      <c r="G6" s="139"/>
      <c r="H6" s="139" t="s">
        <v>143</v>
      </c>
      <c r="I6" s="139"/>
      <c r="J6" s="139" t="s">
        <v>144</v>
      </c>
      <c r="K6" s="139"/>
    </row>
    <row r="7" spans="1:11" ht="12.75">
      <c r="A7" s="139"/>
      <c r="B7" s="139"/>
      <c r="C7" s="139"/>
      <c r="D7" s="79" t="s">
        <v>145</v>
      </c>
      <c r="E7" s="79" t="s">
        <v>146</v>
      </c>
      <c r="F7" s="79" t="s">
        <v>145</v>
      </c>
      <c r="G7" s="79" t="s">
        <v>146</v>
      </c>
      <c r="H7" s="79" t="s">
        <v>145</v>
      </c>
      <c r="I7" s="79" t="s">
        <v>146</v>
      </c>
      <c r="J7" s="79" t="s">
        <v>145</v>
      </c>
      <c r="K7" s="79" t="s">
        <v>146</v>
      </c>
    </row>
    <row r="8" spans="1:11" ht="12.75">
      <c r="A8" s="63">
        <v>1</v>
      </c>
      <c r="B8" s="54" t="s">
        <v>98</v>
      </c>
      <c r="C8" s="40">
        <f>Orçamento!I7</f>
        <v>1328.3491620000002</v>
      </c>
      <c r="D8" s="70">
        <f>1328.35/C8</f>
        <v>1.000000630858229</v>
      </c>
      <c r="E8" s="70">
        <v>1</v>
      </c>
      <c r="F8" s="40">
        <f>D8*C8</f>
        <v>1328.3500000000001</v>
      </c>
      <c r="G8" s="40">
        <f>E8*C8</f>
        <v>1328.3491620000002</v>
      </c>
      <c r="H8" s="70">
        <v>0</v>
      </c>
      <c r="I8" s="70">
        <v>1</v>
      </c>
      <c r="J8" s="40">
        <f>H8*C8</f>
        <v>0</v>
      </c>
      <c r="K8" s="40">
        <f>I8*C8</f>
        <v>1328.3491620000002</v>
      </c>
    </row>
    <row r="9" spans="1:11" ht="12.75">
      <c r="A9" s="63">
        <v>2</v>
      </c>
      <c r="B9" s="54" t="s">
        <v>175</v>
      </c>
      <c r="C9" s="40">
        <f>Orçamento!I16</f>
        <v>23156.501343609914</v>
      </c>
      <c r="D9" s="70">
        <f>21146.93/23027.34</f>
        <v>0.9183401122318079</v>
      </c>
      <c r="E9" s="70">
        <f>D9</f>
        <v>0.9183401122318079</v>
      </c>
      <c r="F9" s="40">
        <f>D9*C9</f>
        <v>21265.54404278674</v>
      </c>
      <c r="G9" s="40">
        <f>E9*C9</f>
        <v>21265.54404278674</v>
      </c>
      <c r="H9" s="70">
        <f>(C9-G9)/C9</f>
        <v>0.08165988776819208</v>
      </c>
      <c r="I9" s="70">
        <f>E9+H9</f>
        <v>1</v>
      </c>
      <c r="J9" s="40">
        <f>C9*H9</f>
        <v>1890.9573008231746</v>
      </c>
      <c r="K9" s="40">
        <f>G9+J9</f>
        <v>23156.501343609914</v>
      </c>
    </row>
    <row r="10" spans="1:11" ht="12.75">
      <c r="A10" s="143" t="s">
        <v>157</v>
      </c>
      <c r="B10" s="143"/>
      <c r="C10" s="85">
        <f>Orçamento!I17</f>
        <v>24484.850505609913</v>
      </c>
      <c r="D10" s="72">
        <f>F10/C10</f>
        <v>0.9227703488575548</v>
      </c>
      <c r="E10" s="72">
        <f>G10/C10</f>
        <v>0.9227703146323102</v>
      </c>
      <c r="F10" s="71">
        <f>SUM(F8:F9)</f>
        <v>22593.89404278674</v>
      </c>
      <c r="G10" s="71">
        <f>SUM(G8:G9)</f>
        <v>22593.89320478674</v>
      </c>
      <c r="H10" s="72">
        <f>J10/C10</f>
        <v>0.07722968536768982</v>
      </c>
      <c r="I10" s="72">
        <f>K10/C10</f>
        <v>1</v>
      </c>
      <c r="J10" s="71">
        <f>SUM(J8:J9)</f>
        <v>1890.9573008231746</v>
      </c>
      <c r="K10" s="73">
        <f>SUM(K8:K9)</f>
        <v>24484.850505609913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81"/>
      <c r="H12" s="59"/>
      <c r="I12" s="59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59"/>
      <c r="F14" s="59"/>
      <c r="G14" s="80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80"/>
      <c r="H15" s="59"/>
      <c r="I15" s="59"/>
      <c r="J15" s="59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>
      <c r="A17" s="59"/>
      <c r="B17" s="59"/>
      <c r="C17" s="59"/>
      <c r="D17" s="74" t="s">
        <v>110</v>
      </c>
      <c r="E17" s="59"/>
      <c r="F17" s="59"/>
      <c r="G17" s="59"/>
      <c r="H17" s="59"/>
      <c r="I17" s="59"/>
      <c r="J17" s="59"/>
    </row>
    <row r="18" spans="1:10" ht="15.75">
      <c r="A18" s="59"/>
      <c r="B18" s="59"/>
      <c r="C18" s="59"/>
      <c r="D18" s="74" t="s">
        <v>111</v>
      </c>
      <c r="E18" s="59"/>
      <c r="F18" s="59"/>
      <c r="G18" s="59"/>
      <c r="H18" s="59"/>
      <c r="I18" s="59"/>
      <c r="J18" s="59"/>
    </row>
    <row r="19" spans="1:10" ht="15">
      <c r="A19" s="59"/>
      <c r="B19" s="59"/>
      <c r="C19" s="59"/>
      <c r="D19" s="75"/>
      <c r="E19" s="59"/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sheetProtection/>
  <mergeCells count="12">
    <mergeCell ref="J6:K6"/>
    <mergeCell ref="A10:B10"/>
    <mergeCell ref="D2:G2"/>
    <mergeCell ref="A4:K4"/>
    <mergeCell ref="A5:A7"/>
    <mergeCell ref="B5:B7"/>
    <mergeCell ref="C5:C7"/>
    <mergeCell ref="D5:G5"/>
    <mergeCell ref="H5:K5"/>
    <mergeCell ref="D6:E6"/>
    <mergeCell ref="F6:G6"/>
    <mergeCell ref="H6:I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D1">
      <selection activeCell="I11" sqref="I11:I12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35"/>
    </row>
    <row r="2" spans="1:10" ht="12.7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35"/>
    </row>
    <row r="3" spans="1:10" ht="12.75">
      <c r="A3" s="48" t="s">
        <v>168</v>
      </c>
      <c r="B3" s="48"/>
      <c r="C3" s="48"/>
      <c r="D3" s="48"/>
      <c r="E3" s="48"/>
      <c r="F3" s="48"/>
      <c r="G3" s="48"/>
      <c r="H3" s="48"/>
      <c r="I3" s="48"/>
      <c r="J3" s="35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35"/>
    </row>
    <row r="5" spans="1:10" ht="15.7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35"/>
    </row>
    <row r="6" spans="1:10" ht="12.75" customHeight="1">
      <c r="A6" s="36" t="s">
        <v>90</v>
      </c>
      <c r="B6" s="36" t="s">
        <v>91</v>
      </c>
      <c r="C6" s="36" t="s">
        <v>92</v>
      </c>
      <c r="D6" s="36" t="s">
        <v>93</v>
      </c>
      <c r="E6" s="36" t="s">
        <v>94</v>
      </c>
      <c r="F6" s="36" t="s">
        <v>95</v>
      </c>
      <c r="G6" s="36" t="s">
        <v>120</v>
      </c>
      <c r="H6" s="36" t="s">
        <v>96</v>
      </c>
      <c r="I6" s="36" t="s">
        <v>97</v>
      </c>
      <c r="J6" s="35"/>
    </row>
    <row r="7" spans="1:10" ht="12.75" customHeight="1">
      <c r="A7" s="37">
        <v>1</v>
      </c>
      <c r="B7" s="134" t="s">
        <v>98</v>
      </c>
      <c r="C7" s="135"/>
      <c r="D7" s="135"/>
      <c r="E7" s="135"/>
      <c r="F7" s="135"/>
      <c r="G7" s="135"/>
      <c r="H7" s="135"/>
      <c r="I7" s="136"/>
      <c r="J7" s="35"/>
    </row>
    <row r="8" spans="1:10" ht="12.75" customHeight="1">
      <c r="A8" s="38" t="s">
        <v>99</v>
      </c>
      <c r="B8" s="38" t="s">
        <v>100</v>
      </c>
      <c r="C8" s="39">
        <v>26.07</v>
      </c>
      <c r="D8" s="38" t="s">
        <v>101</v>
      </c>
      <c r="E8" s="40" t="s">
        <v>88</v>
      </c>
      <c r="F8" s="41">
        <v>3</v>
      </c>
      <c r="G8" s="41">
        <v>368.08</v>
      </c>
      <c r="H8" s="41">
        <f>G8+(G8*C8%)</f>
        <v>464.038456</v>
      </c>
      <c r="I8" s="42">
        <f>F8*H8</f>
        <v>1392.115368</v>
      </c>
      <c r="J8" s="35"/>
    </row>
    <row r="9" spans="1:10" ht="12.75" customHeight="1">
      <c r="A9" s="137" t="s">
        <v>102</v>
      </c>
      <c r="B9" s="137"/>
      <c r="C9" s="137"/>
      <c r="D9" s="137"/>
      <c r="E9" s="137"/>
      <c r="F9" s="137"/>
      <c r="G9" s="137"/>
      <c r="H9" s="137"/>
      <c r="I9" s="58">
        <f>SUM(I8:I8)</f>
        <v>1392.115368</v>
      </c>
      <c r="J9" s="35"/>
    </row>
    <row r="10" spans="1:10" ht="12.75" customHeight="1">
      <c r="A10" s="37">
        <v>2</v>
      </c>
      <c r="B10" s="134" t="s">
        <v>174</v>
      </c>
      <c r="C10" s="135"/>
      <c r="D10" s="135"/>
      <c r="E10" s="135"/>
      <c r="F10" s="135"/>
      <c r="G10" s="135"/>
      <c r="H10" s="135"/>
      <c r="I10" s="136"/>
      <c r="J10" s="35"/>
    </row>
    <row r="11" spans="1:10" ht="12.75" customHeight="1">
      <c r="A11" s="55" t="s">
        <v>103</v>
      </c>
      <c r="B11" s="56" t="s">
        <v>106</v>
      </c>
      <c r="C11" s="39">
        <v>26.07</v>
      </c>
      <c r="D11" s="43" t="s">
        <v>107</v>
      </c>
      <c r="E11" s="44" t="s">
        <v>88</v>
      </c>
      <c r="F11" s="45">
        <v>1002.96</v>
      </c>
      <c r="G11" s="45">
        <v>1.22</v>
      </c>
      <c r="H11" s="41">
        <f aca="true" t="shared" si="0" ref="H11:H16">G11+(G11*C11%)</f>
        <v>1.538054</v>
      </c>
      <c r="I11" s="42">
        <f aca="true" t="shared" si="1" ref="I11:I16">F11*H11</f>
        <v>1542.60663984</v>
      </c>
      <c r="J11" s="35"/>
    </row>
    <row r="12" spans="1:11" ht="24">
      <c r="A12" s="55" t="s">
        <v>104</v>
      </c>
      <c r="B12" s="56" t="s">
        <v>170</v>
      </c>
      <c r="C12" s="39">
        <v>26.07</v>
      </c>
      <c r="D12" s="86" t="s">
        <v>171</v>
      </c>
      <c r="E12" s="44" t="s">
        <v>133</v>
      </c>
      <c r="F12" s="45">
        <v>30.09</v>
      </c>
      <c r="G12" s="45">
        <v>627.8</v>
      </c>
      <c r="H12" s="41">
        <f t="shared" si="0"/>
        <v>791.46746</v>
      </c>
      <c r="I12" s="42">
        <f t="shared" si="1"/>
        <v>23815.255871399997</v>
      </c>
      <c r="J12" s="35"/>
      <c r="K12" s="46"/>
    </row>
    <row r="13" spans="1:11" ht="12.75" customHeight="1">
      <c r="A13" s="55" t="s">
        <v>116</v>
      </c>
      <c r="B13" s="56" t="s">
        <v>162</v>
      </c>
      <c r="C13" s="39">
        <v>17.69</v>
      </c>
      <c r="D13" s="83" t="s">
        <v>163</v>
      </c>
      <c r="E13" s="44" t="s">
        <v>109</v>
      </c>
      <c r="F13" s="45">
        <v>1203.6</v>
      </c>
      <c r="G13" s="45">
        <v>0.87</v>
      </c>
      <c r="H13" s="41">
        <f t="shared" si="0"/>
        <v>1.023903</v>
      </c>
      <c r="I13" s="42">
        <f t="shared" si="1"/>
        <v>1232.3696507999998</v>
      </c>
      <c r="J13" s="35"/>
      <c r="K13" s="46"/>
    </row>
    <row r="14" spans="1:11" ht="12.75" customHeight="1">
      <c r="A14" s="54" t="s">
        <v>117</v>
      </c>
      <c r="B14" s="54" t="s">
        <v>113</v>
      </c>
      <c r="C14" s="39">
        <v>26.07</v>
      </c>
      <c r="D14" s="54" t="s">
        <v>114</v>
      </c>
      <c r="E14" s="39" t="s">
        <v>88</v>
      </c>
      <c r="F14" s="45">
        <v>1.06</v>
      </c>
      <c r="G14" s="45">
        <v>21.09</v>
      </c>
      <c r="H14" s="41">
        <f t="shared" si="0"/>
        <v>26.588163</v>
      </c>
      <c r="I14" s="42">
        <f t="shared" si="1"/>
        <v>28.183452780000003</v>
      </c>
      <c r="J14" s="35"/>
      <c r="K14" s="46"/>
    </row>
    <row r="15" spans="1:11" ht="12.75" customHeight="1">
      <c r="A15" s="54" t="s">
        <v>118</v>
      </c>
      <c r="B15" s="54" t="s">
        <v>113</v>
      </c>
      <c r="C15" s="39">
        <v>26.07</v>
      </c>
      <c r="D15" s="38" t="s">
        <v>115</v>
      </c>
      <c r="E15" s="39" t="s">
        <v>88</v>
      </c>
      <c r="F15" s="45">
        <v>41.5</v>
      </c>
      <c r="G15" s="45">
        <v>21.09</v>
      </c>
      <c r="H15" s="41">
        <f t="shared" si="0"/>
        <v>26.588163</v>
      </c>
      <c r="I15" s="42">
        <f t="shared" si="1"/>
        <v>1103.4087645</v>
      </c>
      <c r="J15" s="35"/>
      <c r="K15" s="46"/>
    </row>
    <row r="16" spans="1:11" ht="24">
      <c r="A16" s="55" t="s">
        <v>153</v>
      </c>
      <c r="B16" s="54" t="s">
        <v>172</v>
      </c>
      <c r="C16" s="39">
        <v>26.07</v>
      </c>
      <c r="D16" s="83" t="s">
        <v>173</v>
      </c>
      <c r="E16" s="39" t="s">
        <v>94</v>
      </c>
      <c r="F16" s="45">
        <v>2</v>
      </c>
      <c r="G16" s="45">
        <v>336.34</v>
      </c>
      <c r="H16" s="41">
        <f t="shared" si="0"/>
        <v>424.02383799999996</v>
      </c>
      <c r="I16" s="42">
        <f t="shared" si="1"/>
        <v>848.0476759999999</v>
      </c>
      <c r="J16" s="35"/>
      <c r="K16" s="46"/>
    </row>
    <row r="17" spans="1:11" ht="12.75" customHeight="1">
      <c r="A17" s="137" t="s">
        <v>102</v>
      </c>
      <c r="B17" s="137"/>
      <c r="C17" s="137"/>
      <c r="D17" s="137"/>
      <c r="E17" s="137"/>
      <c r="F17" s="137"/>
      <c r="G17" s="137"/>
      <c r="H17" s="137"/>
      <c r="I17" s="58">
        <f>SUM(I11:I16)</f>
        <v>28569.872055319993</v>
      </c>
      <c r="J17" s="35"/>
      <c r="K17" s="46"/>
    </row>
    <row r="18" spans="1:10" ht="12.75">
      <c r="A18" s="137" t="s">
        <v>167</v>
      </c>
      <c r="B18" s="137"/>
      <c r="C18" s="137"/>
      <c r="D18" s="137"/>
      <c r="E18" s="137"/>
      <c r="F18" s="137"/>
      <c r="G18" s="137"/>
      <c r="H18" s="137"/>
      <c r="I18" s="58">
        <f>I9+I17</f>
        <v>29961.98742331999</v>
      </c>
      <c r="J18" s="35"/>
    </row>
    <row r="19" spans="1:10" ht="12.75">
      <c r="A19" s="47"/>
      <c r="B19" s="47"/>
      <c r="C19" s="47"/>
      <c r="D19" s="48"/>
      <c r="E19" s="49"/>
      <c r="F19" s="49"/>
      <c r="G19" s="49"/>
      <c r="H19" s="50"/>
      <c r="I19" s="50"/>
      <c r="J19" s="35"/>
    </row>
    <row r="20" spans="1:9" ht="12.75">
      <c r="A20" s="35"/>
      <c r="B20" s="59"/>
      <c r="C20" s="59"/>
      <c r="E20" s="60"/>
      <c r="F20" s="67"/>
      <c r="G20" s="67"/>
      <c r="H20" s="67"/>
      <c r="I20" s="35"/>
    </row>
    <row r="21" spans="1:9" ht="12.75">
      <c r="A21" s="35"/>
      <c r="B21" s="59"/>
      <c r="C21" s="59"/>
      <c r="E21" s="60"/>
      <c r="F21" s="67"/>
      <c r="G21" s="67"/>
      <c r="H21" s="67"/>
      <c r="I21" s="35"/>
    </row>
    <row r="22" spans="1:9" ht="12.75">
      <c r="A22" s="35"/>
      <c r="B22" s="59"/>
      <c r="C22" s="59"/>
      <c r="D22" s="59"/>
      <c r="E22" s="60"/>
      <c r="F22" s="67"/>
      <c r="G22" s="67"/>
      <c r="H22" s="67"/>
      <c r="I22" s="35"/>
    </row>
    <row r="23" spans="1:9" ht="12.75">
      <c r="A23" s="35"/>
      <c r="B23" s="59"/>
      <c r="C23" s="59"/>
      <c r="D23" s="59"/>
      <c r="E23" s="60"/>
      <c r="F23" s="67"/>
      <c r="G23" s="67"/>
      <c r="H23" s="67"/>
      <c r="I23" s="35"/>
    </row>
    <row r="24" spans="1:9" ht="12.75">
      <c r="A24" s="35"/>
      <c r="B24" s="35"/>
      <c r="C24" s="35"/>
      <c r="D24" s="69"/>
      <c r="E24" s="53"/>
      <c r="F24" s="53"/>
      <c r="G24" s="53"/>
      <c r="H24" s="53"/>
      <c r="I24" s="35"/>
    </row>
    <row r="25" spans="1:9" ht="12.75">
      <c r="A25" s="35"/>
      <c r="B25" s="35"/>
      <c r="C25" s="35"/>
      <c r="D25" s="60"/>
      <c r="E25" s="53"/>
      <c r="F25" s="53"/>
      <c r="G25" s="53"/>
      <c r="H25" s="53"/>
      <c r="I25" s="35"/>
    </row>
    <row r="26" spans="1:9" ht="12.75">
      <c r="A26" s="35"/>
      <c r="B26" s="35"/>
      <c r="C26" s="35"/>
      <c r="D26" s="60"/>
      <c r="E26" s="53"/>
      <c r="F26" s="53"/>
      <c r="G26" s="53"/>
      <c r="H26" s="53"/>
      <c r="I26" s="35"/>
    </row>
    <row r="27" spans="1:9" ht="12.75">
      <c r="A27" s="35"/>
      <c r="B27" s="35"/>
      <c r="C27" s="35"/>
      <c r="D27" s="35"/>
      <c r="E27" s="53"/>
      <c r="F27" s="53"/>
      <c r="G27" s="53"/>
      <c r="H27" s="53"/>
      <c r="I27" s="35"/>
    </row>
    <row r="28" spans="5:8" ht="12.75">
      <c r="E28" s="52"/>
      <c r="F28" s="52"/>
      <c r="G28" s="52"/>
      <c r="H28" s="52"/>
    </row>
    <row r="29" spans="5:8" ht="12.75">
      <c r="E29" s="52"/>
      <c r="F29" s="52"/>
      <c r="G29" s="52"/>
      <c r="H29" s="52"/>
    </row>
    <row r="30" spans="5:8" ht="12.75">
      <c r="E30" s="52"/>
      <c r="F30" s="52"/>
      <c r="G30" s="52"/>
      <c r="H30" s="52"/>
    </row>
    <row r="31" spans="5:8" ht="12.75">
      <c r="E31" s="52"/>
      <c r="F31" s="52"/>
      <c r="G31" s="52"/>
      <c r="H31" s="52"/>
    </row>
  </sheetData>
  <sheetProtection/>
  <mergeCells count="6">
    <mergeCell ref="A5:I5"/>
    <mergeCell ref="B7:I7"/>
    <mergeCell ref="A9:H9"/>
    <mergeCell ref="B10:I10"/>
    <mergeCell ref="A17:H17"/>
    <mergeCell ref="A18:H18"/>
  </mergeCells>
  <conditionalFormatting sqref="E11:E13">
    <cfRule type="expression" priority="3" dxfId="0" stopIfTrue="1">
      <formula>$D11=$BC11</formula>
    </cfRule>
  </conditionalFormatting>
  <conditionalFormatting sqref="B11 D11 D13 B13">
    <cfRule type="expression" priority="4" dxfId="0" stopIfTrue="1">
      <formula>$D11=$BB11</formula>
    </cfRule>
  </conditionalFormatting>
  <conditionalFormatting sqref="D12">
    <cfRule type="expression" priority="2" dxfId="0" stopIfTrue="1">
      <formula>$D12=$BB12</formula>
    </cfRule>
  </conditionalFormatting>
  <conditionalFormatting sqref="B12">
    <cfRule type="expression" priority="1" dxfId="0" stopIfTrue="1">
      <formula>$D12=$BB12</formula>
    </cfRule>
  </conditionalFormatting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8515625" style="0" customWidth="1"/>
    <col min="2" max="2" width="47.0039062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76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1"/>
    </row>
    <row r="2" spans="1:11" ht="15.75">
      <c r="A2" s="76" t="s">
        <v>112</v>
      </c>
      <c r="B2" s="59"/>
      <c r="C2" s="59"/>
      <c r="D2" s="142"/>
      <c r="E2" s="142"/>
      <c r="F2" s="142"/>
      <c r="G2" s="142"/>
      <c r="H2" s="59"/>
      <c r="I2" s="59"/>
      <c r="J2" s="59"/>
      <c r="K2" s="51"/>
    </row>
    <row r="3" spans="1:11" ht="15.75">
      <c r="A3" s="76"/>
      <c r="B3" s="59"/>
      <c r="C3" s="59"/>
      <c r="D3" s="60"/>
      <c r="E3" s="60"/>
      <c r="F3" s="60"/>
      <c r="G3" s="60"/>
      <c r="H3" s="59"/>
      <c r="I3" s="59"/>
      <c r="J3" s="59"/>
      <c r="K3" s="51"/>
    </row>
    <row r="4" spans="1:11" ht="12.75">
      <c r="A4" s="143" t="s">
        <v>149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2.75">
      <c r="A5" s="139" t="s">
        <v>142</v>
      </c>
      <c r="B5" s="139" t="s">
        <v>123</v>
      </c>
      <c r="C5" s="139" t="s">
        <v>130</v>
      </c>
      <c r="D5" s="139" t="s">
        <v>147</v>
      </c>
      <c r="E5" s="139"/>
      <c r="F5" s="139"/>
      <c r="G5" s="139"/>
      <c r="H5" s="139" t="s">
        <v>148</v>
      </c>
      <c r="I5" s="139"/>
      <c r="J5" s="139"/>
      <c r="K5" s="139"/>
    </row>
    <row r="6" spans="1:11" ht="12.75">
      <c r="A6" s="139"/>
      <c r="B6" s="139"/>
      <c r="C6" s="139"/>
      <c r="D6" s="139" t="s">
        <v>143</v>
      </c>
      <c r="E6" s="139"/>
      <c r="F6" s="139" t="s">
        <v>144</v>
      </c>
      <c r="G6" s="139"/>
      <c r="H6" s="139" t="s">
        <v>143</v>
      </c>
      <c r="I6" s="139"/>
      <c r="J6" s="139" t="s">
        <v>144</v>
      </c>
      <c r="K6" s="139"/>
    </row>
    <row r="7" spans="1:11" ht="12.75">
      <c r="A7" s="139"/>
      <c r="B7" s="139"/>
      <c r="C7" s="139"/>
      <c r="D7" s="79" t="s">
        <v>145</v>
      </c>
      <c r="E7" s="79" t="s">
        <v>146</v>
      </c>
      <c r="F7" s="79" t="s">
        <v>145</v>
      </c>
      <c r="G7" s="79" t="s">
        <v>146</v>
      </c>
      <c r="H7" s="79" t="s">
        <v>145</v>
      </c>
      <c r="I7" s="79" t="s">
        <v>146</v>
      </c>
      <c r="J7" s="79" t="s">
        <v>145</v>
      </c>
      <c r="K7" s="79" t="s">
        <v>146</v>
      </c>
    </row>
    <row r="8" spans="1:11" ht="12.75">
      <c r="A8" s="63">
        <v>1</v>
      </c>
      <c r="B8" s="54" t="s">
        <v>98</v>
      </c>
      <c r="C8" s="40">
        <f>'Orçamento II'!I9</f>
        <v>1392.115368</v>
      </c>
      <c r="D8" s="70">
        <f>1392.12/C8</f>
        <v>1.0000033273104416</v>
      </c>
      <c r="E8" s="70">
        <v>1</v>
      </c>
      <c r="F8" s="40">
        <f>D8*C8</f>
        <v>1392.12</v>
      </c>
      <c r="G8" s="40">
        <f>E8*C8</f>
        <v>1392.115368</v>
      </c>
      <c r="H8" s="70">
        <v>0</v>
      </c>
      <c r="I8" s="70">
        <v>1</v>
      </c>
      <c r="J8" s="40">
        <f>H8*C8</f>
        <v>0</v>
      </c>
      <c r="K8" s="40">
        <f>I8*C8</f>
        <v>1392.115368</v>
      </c>
    </row>
    <row r="9" spans="1:11" ht="12.75">
      <c r="A9" s="63">
        <v>2</v>
      </c>
      <c r="B9" s="54" t="s">
        <v>175</v>
      </c>
      <c r="C9" s="40">
        <f>'Orçamento II'!I17</f>
        <v>28569.872055319993</v>
      </c>
      <c r="D9" s="70">
        <f>25356.91/C9</f>
        <v>0.8875402014717211</v>
      </c>
      <c r="E9" s="70">
        <f>D9</f>
        <v>0.8875402014717211</v>
      </c>
      <c r="F9" s="40">
        <f>D9*C9</f>
        <v>25356.91</v>
      </c>
      <c r="G9" s="40">
        <f>E9*C9</f>
        <v>25356.91</v>
      </c>
      <c r="H9" s="70">
        <f>(C9-G9)/C9</f>
        <v>0.11245979852827893</v>
      </c>
      <c r="I9" s="70">
        <f>E9+H9</f>
        <v>1</v>
      </c>
      <c r="J9" s="40">
        <f>C9*H9</f>
        <v>3212.962055319993</v>
      </c>
      <c r="K9" s="40">
        <f>G9+J9</f>
        <v>28569.872055319993</v>
      </c>
    </row>
    <row r="10" spans="1:11" ht="12.75">
      <c r="A10" s="143" t="s">
        <v>157</v>
      </c>
      <c r="B10" s="143"/>
      <c r="C10" s="85">
        <f>SUM(C8:C9)</f>
        <v>29961.98742331999</v>
      </c>
      <c r="D10" s="72">
        <f>F10/C10</f>
        <v>0.8927655439565639</v>
      </c>
      <c r="E10" s="72">
        <f>G10/C10</f>
        <v>0.8927653893606776</v>
      </c>
      <c r="F10" s="71">
        <f>SUM(F8:F9)</f>
        <v>26749.03</v>
      </c>
      <c r="G10" s="71">
        <f>SUM(G8:G9)</f>
        <v>26749.025368</v>
      </c>
      <c r="H10" s="72">
        <f>J10/C10</f>
        <v>0.10723461063932237</v>
      </c>
      <c r="I10" s="72">
        <f>K10/C10</f>
        <v>1</v>
      </c>
      <c r="J10" s="71">
        <f>SUM(J8:J9)</f>
        <v>3212.962055319993</v>
      </c>
      <c r="K10" s="73">
        <f>SUM(K8:K9)</f>
        <v>29961.98742331999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81"/>
      <c r="H12" s="59"/>
      <c r="I12" s="59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59"/>
      <c r="F14" s="59"/>
      <c r="G14" s="80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80"/>
      <c r="H15" s="59"/>
      <c r="I15" s="59"/>
      <c r="J15" s="59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>
      <c r="A17" s="59"/>
      <c r="B17" s="59"/>
      <c r="C17" s="59"/>
      <c r="D17" s="74"/>
      <c r="E17" s="59"/>
      <c r="F17" s="59"/>
      <c r="G17" s="59"/>
      <c r="H17" s="59"/>
      <c r="I17" s="59"/>
      <c r="J17" s="59"/>
    </row>
    <row r="18" spans="1:10" ht="15.75">
      <c r="A18" s="59"/>
      <c r="B18" s="59"/>
      <c r="C18" s="59"/>
      <c r="D18" s="74"/>
      <c r="E18" s="59"/>
      <c r="F18" s="59"/>
      <c r="G18" s="59"/>
      <c r="H18" s="59"/>
      <c r="I18" s="59"/>
      <c r="J18" s="59"/>
    </row>
    <row r="19" spans="1:10" ht="15">
      <c r="A19" s="59"/>
      <c r="B19" s="59"/>
      <c r="C19" s="59"/>
      <c r="D19" s="75"/>
      <c r="E19" s="59"/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sheetProtection/>
  <mergeCells count="12">
    <mergeCell ref="H5:K5"/>
    <mergeCell ref="D6:E6"/>
    <mergeCell ref="F6:G6"/>
    <mergeCell ref="H6:I6"/>
    <mergeCell ref="J6:K6"/>
    <mergeCell ref="A10:B10"/>
    <mergeCell ref="D2:G2"/>
    <mergeCell ref="A4:K4"/>
    <mergeCell ref="A5:A7"/>
    <mergeCell ref="B5:B7"/>
    <mergeCell ref="C5:C7"/>
    <mergeCell ref="D5:G5"/>
  </mergeCells>
  <printOptions/>
  <pageMargins left="0.511811024" right="0.511811024" top="0.787401575" bottom="0.787401575" header="0.31496062" footer="0.31496062"/>
  <pageSetup fitToHeight="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PageLayoutView="0" workbookViewId="0" topLeftCell="A1">
      <selection activeCell="A9" sqref="A9:H9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35"/>
    </row>
    <row r="2" spans="1:10" ht="12.7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35"/>
    </row>
    <row r="3" spans="1:10" ht="12.75">
      <c r="A3" s="48" t="s">
        <v>176</v>
      </c>
      <c r="B3" s="48"/>
      <c r="C3" s="48"/>
      <c r="D3" s="48"/>
      <c r="E3" s="48"/>
      <c r="F3" s="48"/>
      <c r="G3" s="48"/>
      <c r="H3" s="48"/>
      <c r="I3" s="48"/>
      <c r="J3" s="35"/>
    </row>
    <row r="4" spans="1:10" ht="12.75">
      <c r="A4" s="48" t="s">
        <v>177</v>
      </c>
      <c r="B4" s="48"/>
      <c r="C4" s="48"/>
      <c r="D4" s="48"/>
      <c r="E4" s="48"/>
      <c r="F4" s="48"/>
      <c r="G4" s="48"/>
      <c r="H4" s="48"/>
      <c r="I4" s="48"/>
      <c r="J4" s="35"/>
    </row>
    <row r="5" spans="1:10" ht="15.7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35"/>
    </row>
    <row r="6" spans="1:10" ht="12.75" customHeight="1">
      <c r="A6" s="36" t="s">
        <v>90</v>
      </c>
      <c r="B6" s="36" t="s">
        <v>91</v>
      </c>
      <c r="C6" s="36" t="s">
        <v>92</v>
      </c>
      <c r="D6" s="36" t="s">
        <v>93</v>
      </c>
      <c r="E6" s="36" t="s">
        <v>94</v>
      </c>
      <c r="F6" s="36" t="s">
        <v>95</v>
      </c>
      <c r="G6" s="36" t="s">
        <v>120</v>
      </c>
      <c r="H6" s="36" t="s">
        <v>96</v>
      </c>
      <c r="I6" s="36" t="s">
        <v>97</v>
      </c>
      <c r="J6" s="35"/>
    </row>
    <row r="7" spans="1:10" ht="12.75" customHeight="1">
      <c r="A7" s="37">
        <v>1</v>
      </c>
      <c r="B7" s="134" t="s">
        <v>98</v>
      </c>
      <c r="C7" s="135"/>
      <c r="D7" s="135"/>
      <c r="E7" s="135"/>
      <c r="F7" s="135"/>
      <c r="G7" s="135"/>
      <c r="H7" s="135"/>
      <c r="I7" s="136"/>
      <c r="J7" s="35"/>
    </row>
    <row r="8" spans="1:10" ht="12.75" customHeight="1">
      <c r="A8" s="38" t="s">
        <v>99</v>
      </c>
      <c r="B8" s="38" t="s">
        <v>100</v>
      </c>
      <c r="C8" s="39">
        <v>26.07</v>
      </c>
      <c r="D8" s="38" t="s">
        <v>101</v>
      </c>
      <c r="E8" s="40" t="s">
        <v>88</v>
      </c>
      <c r="F8" s="41">
        <v>3</v>
      </c>
      <c r="G8" s="41">
        <v>320.81</v>
      </c>
      <c r="H8" s="41">
        <v>404.45</v>
      </c>
      <c r="I8" s="42">
        <f>F8*H8</f>
        <v>1213.35</v>
      </c>
      <c r="J8" s="35"/>
    </row>
    <row r="9" spans="1:10" ht="12.75" customHeight="1">
      <c r="A9" s="137" t="s">
        <v>102</v>
      </c>
      <c r="B9" s="137"/>
      <c r="C9" s="137"/>
      <c r="D9" s="137"/>
      <c r="E9" s="137"/>
      <c r="F9" s="137"/>
      <c r="G9" s="137"/>
      <c r="H9" s="137"/>
      <c r="I9" s="58">
        <f>SUM(I8:I8)</f>
        <v>1213.35</v>
      </c>
      <c r="J9" s="35"/>
    </row>
    <row r="10" spans="1:10" ht="12.75" customHeight="1">
      <c r="A10" s="37">
        <v>2</v>
      </c>
      <c r="B10" s="134" t="s">
        <v>174</v>
      </c>
      <c r="C10" s="135"/>
      <c r="D10" s="135"/>
      <c r="E10" s="135"/>
      <c r="F10" s="135"/>
      <c r="G10" s="135"/>
      <c r="H10" s="135"/>
      <c r="I10" s="136"/>
      <c r="J10" s="35"/>
    </row>
    <row r="11" spans="1:10" ht="12.75" customHeight="1">
      <c r="A11" s="55" t="s">
        <v>103</v>
      </c>
      <c r="B11" s="56" t="s">
        <v>106</v>
      </c>
      <c r="C11" s="39">
        <v>26.07</v>
      </c>
      <c r="D11" s="43" t="s">
        <v>107</v>
      </c>
      <c r="E11" s="44" t="s">
        <v>88</v>
      </c>
      <c r="F11" s="45">
        <v>1002.96</v>
      </c>
      <c r="G11" s="45">
        <v>1.23</v>
      </c>
      <c r="H11" s="41">
        <v>1.55</v>
      </c>
      <c r="I11" s="42">
        <f aca="true" t="shared" si="0" ref="I11:I16">F11*H11</f>
        <v>1554.5880000000002</v>
      </c>
      <c r="J11" s="35"/>
    </row>
    <row r="12" spans="1:11" ht="24">
      <c r="A12" s="55" t="s">
        <v>104</v>
      </c>
      <c r="B12" s="56" t="s">
        <v>170</v>
      </c>
      <c r="C12" s="39">
        <v>26.07</v>
      </c>
      <c r="D12" s="86" t="s">
        <v>171</v>
      </c>
      <c r="E12" s="44" t="s">
        <v>133</v>
      </c>
      <c r="F12" s="45">
        <v>30.09</v>
      </c>
      <c r="G12" s="45">
        <v>719.88</v>
      </c>
      <c r="H12" s="41">
        <v>907.55</v>
      </c>
      <c r="I12" s="42">
        <f t="shared" si="0"/>
        <v>27308.1795</v>
      </c>
      <c r="J12" s="35"/>
      <c r="K12" s="46"/>
    </row>
    <row r="13" spans="1:11" ht="12.75" customHeight="1">
      <c r="A13" s="55" t="s">
        <v>116</v>
      </c>
      <c r="B13" s="56" t="s">
        <v>162</v>
      </c>
      <c r="C13" s="39">
        <v>17.69</v>
      </c>
      <c r="D13" s="83" t="s">
        <v>163</v>
      </c>
      <c r="E13" s="44" t="s">
        <v>109</v>
      </c>
      <c r="F13" s="45">
        <v>1203.6</v>
      </c>
      <c r="G13" s="45">
        <v>0.93</v>
      </c>
      <c r="H13" s="41">
        <v>1.09</v>
      </c>
      <c r="I13" s="42">
        <f t="shared" si="0"/>
        <v>1311.924</v>
      </c>
      <c r="J13" s="35"/>
      <c r="K13" s="46"/>
    </row>
    <row r="14" spans="1:11" ht="12.75" customHeight="1">
      <c r="A14" s="54" t="s">
        <v>117</v>
      </c>
      <c r="B14" s="54" t="s">
        <v>113</v>
      </c>
      <c r="C14" s="39">
        <v>26.07</v>
      </c>
      <c r="D14" s="54" t="s">
        <v>114</v>
      </c>
      <c r="E14" s="39" t="s">
        <v>88</v>
      </c>
      <c r="F14" s="45">
        <v>1.06</v>
      </c>
      <c r="G14" s="45">
        <v>20.33</v>
      </c>
      <c r="H14" s="41">
        <v>25.63</v>
      </c>
      <c r="I14" s="42">
        <f t="shared" si="0"/>
        <v>27.1678</v>
      </c>
      <c r="J14" s="35"/>
      <c r="K14" s="46"/>
    </row>
    <row r="15" spans="1:11" ht="12.75" customHeight="1">
      <c r="A15" s="54" t="s">
        <v>118</v>
      </c>
      <c r="B15" s="54" t="s">
        <v>113</v>
      </c>
      <c r="C15" s="39">
        <v>26.07</v>
      </c>
      <c r="D15" s="38" t="s">
        <v>115</v>
      </c>
      <c r="E15" s="39" t="s">
        <v>88</v>
      </c>
      <c r="F15" s="45">
        <v>41.5</v>
      </c>
      <c r="G15" s="45">
        <v>20.33</v>
      </c>
      <c r="H15" s="41">
        <v>25.63</v>
      </c>
      <c r="I15" s="42">
        <f t="shared" si="0"/>
        <v>1063.645</v>
      </c>
      <c r="J15" s="35"/>
      <c r="K15" s="46"/>
    </row>
    <row r="16" spans="1:11" ht="24">
      <c r="A16" s="55" t="s">
        <v>153</v>
      </c>
      <c r="B16" s="54" t="s">
        <v>172</v>
      </c>
      <c r="C16" s="39">
        <v>26.07</v>
      </c>
      <c r="D16" s="83" t="s">
        <v>173</v>
      </c>
      <c r="E16" s="39" t="s">
        <v>94</v>
      </c>
      <c r="F16" s="45">
        <v>2</v>
      </c>
      <c r="G16" s="45">
        <v>307.42</v>
      </c>
      <c r="H16" s="41">
        <v>387.56</v>
      </c>
      <c r="I16" s="42">
        <f t="shared" si="0"/>
        <v>775.12</v>
      </c>
      <c r="J16" s="35"/>
      <c r="K16" s="46"/>
    </row>
    <row r="17" spans="1:11" ht="12.75" customHeight="1">
      <c r="A17" s="137" t="s">
        <v>102</v>
      </c>
      <c r="B17" s="137"/>
      <c r="C17" s="137"/>
      <c r="D17" s="137"/>
      <c r="E17" s="137"/>
      <c r="F17" s="137"/>
      <c r="G17" s="137"/>
      <c r="H17" s="137"/>
      <c r="I17" s="58">
        <f>SUM(I11:I16)+0.01</f>
        <v>32040.634299999994</v>
      </c>
      <c r="J17" s="35"/>
      <c r="K17" s="46"/>
    </row>
    <row r="18" spans="1:10" ht="12.75">
      <c r="A18" s="137" t="s">
        <v>167</v>
      </c>
      <c r="B18" s="137"/>
      <c r="C18" s="137"/>
      <c r="D18" s="137"/>
      <c r="E18" s="137"/>
      <c r="F18" s="137"/>
      <c r="G18" s="137"/>
      <c r="H18" s="137"/>
      <c r="I18" s="58">
        <f>I9+I17</f>
        <v>33253.9843</v>
      </c>
      <c r="J18" s="35"/>
    </row>
    <row r="19" spans="1:10" ht="12.75">
      <c r="A19" s="47"/>
      <c r="B19" s="47"/>
      <c r="C19" s="47"/>
      <c r="D19" s="48"/>
      <c r="E19" s="49"/>
      <c r="F19" s="49"/>
      <c r="G19" s="49"/>
      <c r="H19" s="50"/>
      <c r="I19" s="50"/>
      <c r="J19" s="35"/>
    </row>
    <row r="20" spans="1:9" ht="12.75">
      <c r="A20" s="35"/>
      <c r="B20" s="59"/>
      <c r="C20" s="59"/>
      <c r="E20" s="60"/>
      <c r="F20" s="67"/>
      <c r="G20" s="67"/>
      <c r="H20" s="67"/>
      <c r="I20" s="87"/>
    </row>
    <row r="21" spans="1:9" ht="12.75">
      <c r="A21" s="35"/>
      <c r="B21" s="59"/>
      <c r="C21" s="59"/>
      <c r="E21" s="60"/>
      <c r="F21" s="67"/>
      <c r="G21" s="67"/>
      <c r="H21" s="67"/>
      <c r="I21" s="87"/>
    </row>
    <row r="22" spans="1:9" ht="12.75">
      <c r="A22" s="35"/>
      <c r="B22" s="59"/>
      <c r="C22" s="59"/>
      <c r="D22" s="59"/>
      <c r="E22" s="60"/>
      <c r="F22" s="67"/>
      <c r="G22" s="67"/>
      <c r="H22" s="67"/>
      <c r="I22" s="87"/>
    </row>
    <row r="23" spans="1:9" ht="12.75">
      <c r="A23" s="35"/>
      <c r="B23" s="59"/>
      <c r="C23" s="59"/>
      <c r="D23" s="59"/>
      <c r="E23" s="60"/>
      <c r="F23" s="67"/>
      <c r="G23" s="67"/>
      <c r="H23" s="67"/>
      <c r="I23" s="87"/>
    </row>
    <row r="24" spans="1:9" ht="12.75">
      <c r="A24" s="35"/>
      <c r="B24" s="35"/>
      <c r="C24" s="35"/>
      <c r="D24" s="69"/>
      <c r="E24" s="53"/>
      <c r="F24" s="53"/>
      <c r="G24" s="53"/>
      <c r="H24" s="53"/>
      <c r="I24" s="87"/>
    </row>
    <row r="25" spans="1:9" ht="12.75">
      <c r="A25" s="35"/>
      <c r="B25" s="35"/>
      <c r="C25" s="35"/>
      <c r="D25" s="60"/>
      <c r="E25" s="53"/>
      <c r="F25" s="53"/>
      <c r="G25" s="53"/>
      <c r="H25" s="53"/>
      <c r="I25" s="35"/>
    </row>
    <row r="26" spans="1:9" ht="12.75">
      <c r="A26" s="35"/>
      <c r="B26" s="35"/>
      <c r="C26" s="35"/>
      <c r="D26" s="60"/>
      <c r="E26" s="53"/>
      <c r="F26" s="53"/>
      <c r="G26" s="53"/>
      <c r="H26" s="53"/>
      <c r="I26" s="35"/>
    </row>
    <row r="27" spans="1:9" ht="12.75">
      <c r="A27" s="35"/>
      <c r="B27" s="35"/>
      <c r="C27" s="35"/>
      <c r="D27" s="35"/>
      <c r="E27" s="53"/>
      <c r="F27" s="53"/>
      <c r="G27" s="53"/>
      <c r="H27" s="53"/>
      <c r="I27" s="35"/>
    </row>
    <row r="28" spans="5:8" ht="12.75">
      <c r="E28" s="52"/>
      <c r="F28" s="52"/>
      <c r="G28" s="52"/>
      <c r="H28" s="52"/>
    </row>
    <row r="29" spans="5:8" ht="12.75">
      <c r="E29" s="52"/>
      <c r="F29" s="52"/>
      <c r="G29" s="52"/>
      <c r="H29" s="52"/>
    </row>
    <row r="30" spans="5:8" ht="12.75">
      <c r="E30" s="52"/>
      <c r="F30" s="52"/>
      <c r="G30" s="52"/>
      <c r="H30" s="52"/>
    </row>
    <row r="31" spans="5:8" ht="12.75">
      <c r="E31" s="52"/>
      <c r="F31" s="52"/>
      <c r="G31" s="52"/>
      <c r="H31" s="52"/>
    </row>
  </sheetData>
  <sheetProtection/>
  <mergeCells count="6">
    <mergeCell ref="A5:I5"/>
    <mergeCell ref="B7:I7"/>
    <mergeCell ref="A9:H9"/>
    <mergeCell ref="B10:I10"/>
    <mergeCell ref="A17:H17"/>
    <mergeCell ref="A18:H18"/>
  </mergeCells>
  <conditionalFormatting sqref="E11:E13">
    <cfRule type="expression" priority="3" dxfId="0" stopIfTrue="1">
      <formula>$D11=$BC11</formula>
    </cfRule>
  </conditionalFormatting>
  <conditionalFormatting sqref="B11 D11 D13 B13">
    <cfRule type="expression" priority="4" dxfId="0" stopIfTrue="1">
      <formula>$D11=$BB11</formula>
    </cfRule>
  </conditionalFormatting>
  <conditionalFormatting sqref="D12">
    <cfRule type="expression" priority="2" dxfId="0" stopIfTrue="1">
      <formula>$D12=$BB12</formula>
    </cfRule>
  </conditionalFormatting>
  <conditionalFormatting sqref="B12">
    <cfRule type="expression" priority="1" dxfId="0" stopIfTrue="1">
      <formula>$D12=$BB12</formula>
    </cfRule>
  </conditionalFormatting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8515625" style="0" customWidth="1"/>
    <col min="2" max="2" width="47.0039062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76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1"/>
    </row>
    <row r="2" spans="1:11" ht="15.75">
      <c r="A2" s="76" t="s">
        <v>112</v>
      </c>
      <c r="B2" s="59"/>
      <c r="C2" s="59"/>
      <c r="D2" s="142"/>
      <c r="E2" s="142"/>
      <c r="F2" s="142"/>
      <c r="G2" s="142"/>
      <c r="H2" s="59"/>
      <c r="I2" s="59"/>
      <c r="J2" s="59"/>
      <c r="K2" s="51"/>
    </row>
    <row r="3" spans="1:11" ht="15.75">
      <c r="A3" s="76"/>
      <c r="B3" s="59"/>
      <c r="C3" s="59"/>
      <c r="D3" s="60"/>
      <c r="E3" s="60"/>
      <c r="F3" s="60"/>
      <c r="G3" s="60"/>
      <c r="H3" s="59"/>
      <c r="I3" s="59"/>
      <c r="J3" s="59"/>
      <c r="K3" s="51"/>
    </row>
    <row r="4" spans="1:11" ht="12.75">
      <c r="A4" s="143" t="s">
        <v>149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2.75">
      <c r="A5" s="139" t="s">
        <v>142</v>
      </c>
      <c r="B5" s="139" t="s">
        <v>123</v>
      </c>
      <c r="C5" s="139" t="s">
        <v>130</v>
      </c>
      <c r="D5" s="139" t="s">
        <v>147</v>
      </c>
      <c r="E5" s="139"/>
      <c r="F5" s="139"/>
      <c r="G5" s="139"/>
      <c r="H5" s="139" t="s">
        <v>148</v>
      </c>
      <c r="I5" s="139"/>
      <c r="J5" s="139"/>
      <c r="K5" s="139"/>
    </row>
    <row r="6" spans="1:11" ht="12.75">
      <c r="A6" s="139"/>
      <c r="B6" s="139"/>
      <c r="C6" s="139"/>
      <c r="D6" s="139" t="s">
        <v>143</v>
      </c>
      <c r="E6" s="139"/>
      <c r="F6" s="139" t="s">
        <v>144</v>
      </c>
      <c r="G6" s="139"/>
      <c r="H6" s="139" t="s">
        <v>143</v>
      </c>
      <c r="I6" s="139"/>
      <c r="J6" s="139" t="s">
        <v>144</v>
      </c>
      <c r="K6" s="139"/>
    </row>
    <row r="7" spans="1:11" ht="12.75">
      <c r="A7" s="139"/>
      <c r="B7" s="139"/>
      <c r="C7" s="139"/>
      <c r="D7" s="79" t="s">
        <v>145</v>
      </c>
      <c r="E7" s="79" t="s">
        <v>146</v>
      </c>
      <c r="F7" s="79" t="s">
        <v>145</v>
      </c>
      <c r="G7" s="79" t="s">
        <v>146</v>
      </c>
      <c r="H7" s="79" t="s">
        <v>145</v>
      </c>
      <c r="I7" s="79" t="s">
        <v>146</v>
      </c>
      <c r="J7" s="79" t="s">
        <v>145</v>
      </c>
      <c r="K7" s="79" t="s">
        <v>146</v>
      </c>
    </row>
    <row r="8" spans="1:11" ht="12.75">
      <c r="A8" s="63">
        <v>1</v>
      </c>
      <c r="B8" s="54" t="s">
        <v>98</v>
      </c>
      <c r="C8" s="40">
        <f>'Orçamento III'!I9</f>
        <v>1213.35</v>
      </c>
      <c r="D8" s="70">
        <f>1213.35/C8</f>
        <v>1</v>
      </c>
      <c r="E8" s="70">
        <v>1</v>
      </c>
      <c r="F8" s="40">
        <f>D8*C8</f>
        <v>1213.35</v>
      </c>
      <c r="G8" s="40">
        <f>E8*C8</f>
        <v>1213.35</v>
      </c>
      <c r="H8" s="70">
        <v>0</v>
      </c>
      <c r="I8" s="70">
        <v>1</v>
      </c>
      <c r="J8" s="40">
        <f>H8*C8</f>
        <v>0</v>
      </c>
      <c r="K8" s="40">
        <f>I8*C8</f>
        <v>1213.35</v>
      </c>
    </row>
    <row r="9" spans="1:11" ht="12.75">
      <c r="A9" s="63">
        <v>2</v>
      </c>
      <c r="B9" s="54" t="s">
        <v>175</v>
      </c>
      <c r="C9" s="40">
        <f>'Orçamento III'!I17</f>
        <v>32040.634299999994</v>
      </c>
      <c r="D9" s="70">
        <f>28826.77/C9</f>
        <v>0.899694111236743</v>
      </c>
      <c r="E9" s="70">
        <f>D9</f>
        <v>0.899694111236743</v>
      </c>
      <c r="F9" s="40">
        <f>D9*C9</f>
        <v>28826.77</v>
      </c>
      <c r="G9" s="40">
        <f>E9*C9</f>
        <v>28826.77</v>
      </c>
      <c r="H9" s="70">
        <f>(C9-G9)/C9</f>
        <v>0.10030588876325693</v>
      </c>
      <c r="I9" s="70">
        <f>E9+H9</f>
        <v>1</v>
      </c>
      <c r="J9" s="40">
        <f>C9*H9</f>
        <v>3213.864299999994</v>
      </c>
      <c r="K9" s="40">
        <f>G9+J9</f>
        <v>32040.634299999994</v>
      </c>
    </row>
    <row r="10" spans="1:11" ht="12.75">
      <c r="A10" s="143" t="s">
        <v>157</v>
      </c>
      <c r="B10" s="143"/>
      <c r="C10" s="85">
        <f>SUM(C8:C9)</f>
        <v>33253.9843</v>
      </c>
      <c r="D10" s="72">
        <f>F10/C10</f>
        <v>0.9033540080188226</v>
      </c>
      <c r="E10" s="72">
        <f>G10/C10</f>
        <v>0.9033540080188226</v>
      </c>
      <c r="F10" s="71">
        <f>SUM(F8:F9)</f>
        <v>30040.12</v>
      </c>
      <c r="G10" s="71">
        <f>SUM(G8:G9)</f>
        <v>30040.12</v>
      </c>
      <c r="H10" s="72">
        <f>J10/C10</f>
        <v>0.09664599198117725</v>
      </c>
      <c r="I10" s="72">
        <f>K10/C10</f>
        <v>1</v>
      </c>
      <c r="J10" s="71">
        <f>SUM(J8:J9)</f>
        <v>3213.864299999994</v>
      </c>
      <c r="K10" s="73">
        <f>SUM(K8:K9)</f>
        <v>33253.9843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81"/>
      <c r="H12" s="59"/>
      <c r="I12" s="59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59"/>
      <c r="F14" s="59"/>
      <c r="G14" s="80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80"/>
      <c r="H15" s="59"/>
      <c r="I15" s="59"/>
      <c r="J15" s="59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>
      <c r="A17" s="59"/>
      <c r="B17" s="59"/>
      <c r="C17" s="59"/>
      <c r="D17" s="74"/>
      <c r="E17" s="59"/>
      <c r="F17" s="59"/>
      <c r="G17" s="59"/>
      <c r="H17" s="59"/>
      <c r="I17" s="59"/>
      <c r="J17" s="59"/>
    </row>
    <row r="18" spans="1:10" ht="15.75">
      <c r="A18" s="59"/>
      <c r="B18" s="59"/>
      <c r="C18" s="59"/>
      <c r="D18" s="74"/>
      <c r="E18" s="59"/>
      <c r="F18" s="59"/>
      <c r="G18" s="59"/>
      <c r="H18" s="59"/>
      <c r="I18" s="59"/>
      <c r="J18" s="59"/>
    </row>
    <row r="19" spans="1:10" ht="15">
      <c r="A19" s="59"/>
      <c r="B19" s="59"/>
      <c r="C19" s="59"/>
      <c r="D19" s="75"/>
      <c r="E19" s="59"/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sheetProtection/>
  <mergeCells count="12">
    <mergeCell ref="J6:K6"/>
    <mergeCell ref="A10:B10"/>
    <mergeCell ref="D2:G2"/>
    <mergeCell ref="A4:K4"/>
    <mergeCell ref="A5:A7"/>
    <mergeCell ref="B5:B7"/>
    <mergeCell ref="C5:C7"/>
    <mergeCell ref="D5:G5"/>
    <mergeCell ref="H5:K5"/>
    <mergeCell ref="D6:E6"/>
    <mergeCell ref="F6:G6"/>
    <mergeCell ref="H6:I6"/>
  </mergeCells>
  <printOptions/>
  <pageMargins left="0.511811024" right="0.511811024" top="0.787401575" bottom="0.787401575" header="0.31496062" footer="0.31496062"/>
  <pageSetup fitToHeight="0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Usuario</cp:lastModifiedBy>
  <cp:lastPrinted>2018-06-14T19:50:16Z</cp:lastPrinted>
  <dcterms:created xsi:type="dcterms:W3CDTF">2009-11-11T18:29:23Z</dcterms:created>
  <dcterms:modified xsi:type="dcterms:W3CDTF">2018-06-14T20:01:01Z</dcterms:modified>
  <cp:category/>
  <cp:version/>
  <cp:contentType/>
  <cp:contentStatus/>
</cp:coreProperties>
</file>