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95" windowWidth="11355" windowHeight="7665" firstSheet="1" activeTab="4"/>
  </bookViews>
  <sheets>
    <sheet name="ANEXO 14 -COMPARATIVO" sheetId="1" state="hidden" r:id="rId1"/>
    <sheet name="Orçamento" sheetId="2" r:id="rId2"/>
    <sheet name="cronograma" sheetId="3" r:id="rId3"/>
    <sheet name="Orçamento II" sheetId="4" r:id="rId4"/>
    <sheet name="Cronograma II" sheetId="5" r:id="rId5"/>
  </sheets>
  <definedNames>
    <definedName name="_xlnm.Print_Area" localSheetId="0">'ANEXO 14 -COMPARATIVO'!$A$1:$G$90</definedName>
    <definedName name="_xlnm.Print_Titles" localSheetId="0">'ANEXO 14 -COMPARATIVO'!$A:$G,'ANEXO 14 -COMPARATIVO'!$1:$12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<sst xmlns="http://schemas.openxmlformats.org/spreadsheetml/2006/main" count="314" uniqueCount="175">
  <si>
    <t>M</t>
  </si>
  <si>
    <t>PINTURA DE FAIXA HORIZONTAL COM TINTA ACRILICA BRANCA</t>
  </si>
  <si>
    <t>PINTURA DE FAIXA HORIZONTAL COM TINTA ACRILICA AMARELA</t>
  </si>
  <si>
    <t>AQUISIÇÃO DE C.A.P. 20</t>
  </si>
  <si>
    <t>T</t>
  </si>
  <si>
    <t>TRANSPORTE DE C.A.P. 20</t>
  </si>
  <si>
    <t>AQUISIÇÃO DE EMULSÃO ASFÁLTICA RM-1C</t>
  </si>
  <si>
    <t>AQUISIÇÃO DE EMULSÃO ASFÁLTICA RR-2C</t>
  </si>
  <si>
    <t>TRANSPORTE DE EMULSÃO ASFÁLTICA RR-2C</t>
  </si>
  <si>
    <t>H</t>
  </si>
  <si>
    <t>CÓDIGO</t>
  </si>
  <si>
    <t>DESCRIÇÃO DO SERVIÇO</t>
  </si>
  <si>
    <t>UND.</t>
  </si>
  <si>
    <t>QUANT.</t>
  </si>
  <si>
    <t>P R E Ç O   U N I T Á R I O</t>
  </si>
  <si>
    <t>1. TERRAPLANAGEM</t>
  </si>
  <si>
    <t>ENRROCAMENTO DE PEDRA JOGADA COM PEDRA DO PRIMÁRIO</t>
  </si>
  <si>
    <t>M³</t>
  </si>
  <si>
    <t>2. PAVIMENTAÇÃO</t>
  </si>
  <si>
    <t>IMPRIMAÇÃO</t>
  </si>
  <si>
    <t>M²</t>
  </si>
  <si>
    <t>PINTURA DE LIGAÇÃO</t>
  </si>
  <si>
    <t>FRESAGEM A FRIO DESCONTINUA - L.=2,00M ESP.=5CM</t>
  </si>
  <si>
    <t>REMOÇÃO DE PAVIMENTAÇÃO DE CBUQ</t>
  </si>
  <si>
    <t>3. DRENAGEM</t>
  </si>
  <si>
    <t xml:space="preserve">ENROCAMENTO DE PEDRA ARRUMADA </t>
  </si>
  <si>
    <t>MEIO FIO DE CONCRETO SIMPLES PRÉ FABRICADO 15X30X100 CM</t>
  </si>
  <si>
    <t>ESC. MEC. DE VALAS P/ OBRAS DE ARTE CORRENTES - 1A CATEGORIA</t>
  </si>
  <si>
    <t>REATERO E APILOAMENTO EM CAMADAS</t>
  </si>
  <si>
    <t>5. SINALIZAÇÃO</t>
  </si>
  <si>
    <t>SINALIZAÇÃO - PLACAS D=100 CM -GT/VI</t>
  </si>
  <si>
    <t>UND</t>
  </si>
  <si>
    <t>SINALIZAÇÃO - PLACAS DE 100 X 100 CM GT/VI</t>
  </si>
  <si>
    <t>SINALIZAÇÃO - PLACAS DE 50 X 200 CM - GT/GT</t>
  </si>
  <si>
    <t>SINALIZAÇÃO - PLACAS DE 100 X 200 CM - GT/GT</t>
  </si>
  <si>
    <t>FORNECIMENTO E COLOCAÇÃO DE TACHINHAS BI REFLETIVAS</t>
  </si>
  <si>
    <t xml:space="preserve">FORNECIMENTO DE TRACHÕES BI REFLETIVAS </t>
  </si>
  <si>
    <t>6. OBRAS COMPLEMENTARES</t>
  </si>
  <si>
    <t xml:space="preserve">ENLEIVAMENTO PARA TALUDES </t>
  </si>
  <si>
    <t>HIDROSEMEADURA</t>
  </si>
  <si>
    <t>CALÇADA EM LASTRO DE BRITA COM REVESTIMENTO EM ARGAMASSA 1:3</t>
  </si>
  <si>
    <t>Licitante:</t>
  </si>
  <si>
    <t xml:space="preserve">DEINFRA - Departamento Estadual de Infraestrutura </t>
  </si>
  <si>
    <t>CC - Concorrência</t>
  </si>
  <si>
    <t>ANO: 2009</t>
  </si>
  <si>
    <t>Objeto:</t>
  </si>
  <si>
    <t>13. FORNECIMENTOS DE MATERIAL ASFÁLTICO</t>
  </si>
  <si>
    <t>AQUISIÇÃO DE ASFALTO DILUIDO CM 30</t>
  </si>
  <si>
    <t>TRANSPORTE DE ASFALTO DILUIDO CM 30</t>
  </si>
  <si>
    <t>TRANSPORTE DE EMULSÃO ASFÁLTICA RM-1C</t>
  </si>
  <si>
    <t>32. CONSERVAÇÃO RODOVIÁRIA</t>
  </si>
  <si>
    <t>CONCRETO FCK 11 MPA COM BRITA COMERCIAL</t>
  </si>
  <si>
    <t>CONCRETO CICLOPICO FCK 11 MPA COM BRITA COMERCIAL</t>
  </si>
  <si>
    <t>RECOMPOSIÇÃO DE GUARDA CORPO</t>
  </si>
  <si>
    <t>RECOMPOSIÇÃO DE DEFENSA METÁLICA</t>
  </si>
  <si>
    <t>RECOMPOSIÇÃO DE SINALIZAÇÃO VERTICAL</t>
  </si>
  <si>
    <t>RECOMPOSIÇÃO MANUAL DE ATERRO</t>
  </si>
  <si>
    <t>RECOMPOSIÇÃO MECANICA DE ATERRO</t>
  </si>
  <si>
    <t>RECOMPOSIÇÃO DE PAVIMENTAÇÃO C/BASE DE BRITA GRADUADA</t>
  </si>
  <si>
    <t>REMENDO PROFUNDO COM CAUQ (EXCLUSIVE COP20,CM30)</t>
  </si>
  <si>
    <t>RECOMPOSÇÃO DE REVESTIMENTO COM CAUQ (EXCLUSIVE CAP20,RR1C)</t>
  </si>
  <si>
    <t>REMOÇÃO MECANIZADA DE BARREIRAS</t>
  </si>
  <si>
    <t>TAPA BURACO COM CAUQ (EXCLUSIVE CAP20,RR2C)</t>
  </si>
  <si>
    <t>TAPA BURACO COM PMF (EXCLUISIVE RM1C,RR2C)</t>
  </si>
  <si>
    <t>BRITA GRADUADA (NA USINA) PARA CONSERVAÇÃO DA RODOVIA</t>
  </si>
  <si>
    <t>8. EQUIPAMENTOS</t>
  </si>
  <si>
    <t>HORA MÁQUINA - TRATOR C/LAMINA 140 HP</t>
  </si>
  <si>
    <t>HORA MÁQUINA - CARREGADEIRA DE PNEUS 73 HP</t>
  </si>
  <si>
    <t>HORA MÁQUINA - MOTONIVELADORA 125 HP</t>
  </si>
  <si>
    <t>HORA MÁQUINA - COMPACTADOR VIBRATÓRIO AUTOPROPELIDO 127 HP</t>
  </si>
  <si>
    <t>HORA MÁQUINA - CAMINHÃO BASCULANTE SIMPLES 204 HP</t>
  </si>
  <si>
    <t>HORA MAQUINA - RETROESCAVADEIRA 76 HP</t>
  </si>
  <si>
    <t>INSTALAÇÃO /MOBILIZAÇÃO</t>
  </si>
  <si>
    <t>Joaçaba/SC, 25 de Novembro de 2009</t>
  </si>
  <si>
    <t>FELIPE RAMOS D’AGOSTINI</t>
  </si>
  <si>
    <t>Engenheiro Civil</t>
  </si>
  <si>
    <t>Crea/SC: 72.683-0</t>
  </si>
  <si>
    <t>CPF: 008.482.959-19</t>
  </si>
  <si>
    <t>LOTE 2 - Conserva Supre Meio Oeste</t>
  </si>
  <si>
    <t>DEFENSA SINGELA SEMI MALEÁVEL</t>
  </si>
  <si>
    <t>EDITAL 086/2009</t>
  </si>
  <si>
    <t>Modalidade:</t>
  </si>
  <si>
    <t xml:space="preserve">Serviços de Conservção Estrutural das Rodovias na Malha Pavimentada e não Pavimentada da Superintendência </t>
  </si>
  <si>
    <t>DEINFRA/SC (a)</t>
  </si>
  <si>
    <t>REAÇÃO          b/a</t>
  </si>
  <si>
    <t>MOBILIZAÇÃO/DESMOBILIZAÇÃO</t>
  </si>
  <si>
    <t>PLANILHA COMPARATIVA DE PREÇOS</t>
  </si>
  <si>
    <t>EMPRESA        (b)</t>
  </si>
  <si>
    <t>m2</t>
  </si>
  <si>
    <t>Prefeitura Mucicipal de Iomerê</t>
  </si>
  <si>
    <t>Item</t>
  </si>
  <si>
    <t>Referência</t>
  </si>
  <si>
    <t>BDI (%)</t>
  </si>
  <si>
    <t>Descrição</t>
  </si>
  <si>
    <t>Unid</t>
  </si>
  <si>
    <t>Qtde</t>
  </si>
  <si>
    <t>Val. Unit R$</t>
  </si>
  <si>
    <t>Val Tot. R$</t>
  </si>
  <si>
    <t>SERVIÇOS PRELIMINARES</t>
  </si>
  <si>
    <t>1.1</t>
  </si>
  <si>
    <t>SINAPI 74209/001</t>
  </si>
  <si>
    <t>PLACA DE OBRA</t>
  </si>
  <si>
    <t>Total do ìtem</t>
  </si>
  <si>
    <t>2.1</t>
  </si>
  <si>
    <t>2.2</t>
  </si>
  <si>
    <t>2.3</t>
  </si>
  <si>
    <t>SINAPI 72942</t>
  </si>
  <si>
    <t>PINTURA DE LIGACAO COM EMULSAO RR-1C</t>
  </si>
  <si>
    <t>t</t>
  </si>
  <si>
    <t>m3 x km</t>
  </si>
  <si>
    <t>Engº. Flávio André de Oliveira</t>
  </si>
  <si>
    <t>CREA/SC - 048.529-6</t>
  </si>
  <si>
    <t>Pavimentação em CBUQ - recapeamento de ruas</t>
  </si>
  <si>
    <t>SINAPI 72947</t>
  </si>
  <si>
    <t>SINALIZ. HOR. C/ TINTA RETROREFELTIVA A BASE DE RESINA ACRÍLICA C/ MICROESFERAS DE VIDRO (COR AMARELA)</t>
  </si>
  <si>
    <t>SINALIZ. HOR. C/ TINTA RETROREFELTIVA A BASE DE RESINA ACRÍLICA C/ MICROESFERAS DE VIDRO (COR BRANCA)</t>
  </si>
  <si>
    <t>2.4</t>
  </si>
  <si>
    <t>2.5</t>
  </si>
  <si>
    <t>2.6</t>
  </si>
  <si>
    <t>PLACA DE SINALIZAÇÃO DE TRÂNSITO - COMPLETA COM HASTE, PLACA E CONCRETADA NO PASSEIO</t>
  </si>
  <si>
    <t>Custo Unit. R$</t>
  </si>
  <si>
    <t xml:space="preserve">COMPOSIÇÃO </t>
  </si>
  <si>
    <t>REFERÊNCIA</t>
  </si>
  <si>
    <t>DESCRIÇÃO</t>
  </si>
  <si>
    <t>UNID</t>
  </si>
  <si>
    <t>SINAPI - 34723</t>
  </si>
  <si>
    <t>COMPOSIÇÃO DE PREÇO : PLACA DE SINALIZAÇÃO DE TRÂNSITO - COMPLETA COM HASTE, PLACA E CONCRETADA NO PASSEIO</t>
  </si>
  <si>
    <t>PLACA DE SINALIZACAO EM CHAPA DE ACO NUM 16 COM PINTURA REFLETIVA</t>
  </si>
  <si>
    <t>QTDE</t>
  </si>
  <si>
    <t>VAL. UNIT. R$</t>
  </si>
  <si>
    <t>VAL. TOTAL R$</t>
  </si>
  <si>
    <t>LANCAMENTO/APLICACAO MANUAL DE CONCRETO EM FUNDACOES</t>
  </si>
  <si>
    <t>SINAPI - 74157/4</t>
  </si>
  <si>
    <t>m3</t>
  </si>
  <si>
    <t>SINAPI - 79517/1</t>
  </si>
  <si>
    <t>h</t>
  </si>
  <si>
    <t>SINAPI - 88309</t>
  </si>
  <si>
    <t>SINAPI - 88316</t>
  </si>
  <si>
    <t>TUBO ACO GALVANIZADO COM COSTURA, CLASSE LEVE, DN 50 MM ( 2"), *4,40* KG/M (NBR 5580)</t>
  </si>
  <si>
    <t>SINAPI - 21013</t>
  </si>
  <si>
    <t>m</t>
  </si>
  <si>
    <t>TOTAL DA COMPOSIÇÃO</t>
  </si>
  <si>
    <t>ITEM</t>
  </si>
  <si>
    <t>QUANTIDADE</t>
  </si>
  <si>
    <t>FINANCEIRO</t>
  </si>
  <si>
    <t>NO PERÍDO</t>
  </si>
  <si>
    <t>ACUMULADO</t>
  </si>
  <si>
    <t>MÊS 01</t>
  </si>
  <si>
    <t>MÊS 02</t>
  </si>
  <si>
    <t>CRONOGRAMA FÍSICO-FINANCEIRO</t>
  </si>
  <si>
    <t>FABRICAÇÃO E APLICAÇÃO DE CONCRETO BETUMINOSO USINADO A QUENTE(CBUQ), EXCLUSIVE CAP 50/70,   EXCLUSIVE TRANS</t>
  </si>
  <si>
    <t>CIMENTO ASFALTICO DE PETROLEO A GRANEL (CAP) 50/70 (COM ICMS)</t>
  </si>
  <si>
    <t>SINAPI 497</t>
  </si>
  <si>
    <t>2.7</t>
  </si>
  <si>
    <t>SINAPI 72965- SEM CAP</t>
  </si>
  <si>
    <t>FABRICAÇÃO E APLICAÇÃO DE CONCRETO BETUMINOSO USINADO A QUENTE(CBUQ), CAP 50/70,   EXCLUSIVE TRANS</t>
  </si>
  <si>
    <t>DECOMPOSIÇÃO DE SERVIÇO: FABRICAÇÃO E APLICAÇÃO DE CONCRETO BETUMINOSO USINADO A QUENTE(CBUQ), EXCLUSIVE CAP 50/70,   EXCLUSIVE TRANS</t>
  </si>
  <si>
    <t>TOTAL</t>
  </si>
  <si>
    <t>SINAPI - 72965</t>
  </si>
  <si>
    <t>Mês de referência - fevereiro/2017 - desonerado</t>
  </si>
  <si>
    <t>CIMENTO ASFALTICO DE PETROLEO A GRANEL (CAP) 50/70 (COM ICMS) INCLUSO TRANSPORTE CANOAS-CHAPECO</t>
  </si>
  <si>
    <t>SINAPI - 39988</t>
  </si>
  <si>
    <t>SINAPI 95303</t>
  </si>
  <si>
    <t>TRANSPORTE COM CAMINHÃO BASCULANTE 10 M3 DE MASSA ASFALTICA PARA PAVIMENTAÇÃO URBANA</t>
  </si>
  <si>
    <t>ESCAVAÇÃO MANUAL DE VALAS. AF_03/2016</t>
  </si>
  <si>
    <t>PEDREIRO</t>
  </si>
  <si>
    <t>SERVENTE</t>
  </si>
  <si>
    <t>Total orçado</t>
  </si>
  <si>
    <t>RECAPEAMENTO - RUA ADEMAR MENDES - TRECHO - I</t>
  </si>
  <si>
    <t>Mês de referência - maio/2017 - não desonerado</t>
  </si>
  <si>
    <t>PLANILHA ORÇAMENTÁRIA</t>
  </si>
  <si>
    <t>SINAPI 95993</t>
  </si>
  <si>
    <t>CONSTRUÇÃO DE PAVIMENTO COM APLICAÇÃO DE CONCRETO BETUMINOSO USINADO A QUENTE (CBUQ), CAMADA DE ROLAMENTO, COM ESPESSURA DE 3,0 CM  EXCLUSIVE TRANSPORTE. AF_03/2017</t>
  </si>
  <si>
    <t>SINAPI - 91131</t>
  </si>
  <si>
    <t>PLACA DE SINALIZACAO VIARIA OCTOGONAL L = 25 CM, COM SUPORTE DE ACO GALVANIZADO D = 50 MM E ALTURA = 3 M, INCLUSIVE BASE DE CONCRETO NAO ESTRUTURAL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</si>
</sst>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  <numFmt numFmtId="176" formatCode="_(* #,##0.000_);_(* \(#,##0.000\);_(* &quot;-&quot;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[$-416]dddd\,\ d&quot; de &quot;mmmm&quot; de &quot;yyyy"/>
    <numFmt numFmtId="182" formatCode="00000"/>
    <numFmt numFmtId="183" formatCode="&quot;R$ &quot;#,##0.00"/>
    <numFmt numFmtId="184" formatCode="0.000%"/>
    <numFmt numFmtId="185" formatCode="0.0%"/>
    <numFmt numFmtId="186" formatCode="0.0000"/>
    <numFmt numFmtId="187" formatCode="#,##0.000"/>
    <numFmt numFmtId="188" formatCode="#,##0.0000"/>
    <numFmt numFmtId="189" formatCode="#,##0.00000"/>
    <numFmt numFmtId="190" formatCode="#,##0.000000"/>
    <numFmt numFmtId="191" formatCode="&quot;Ativado&quot;;&quot;Ativado&quot;;&quot;Desativado&quot;"/>
    <numFmt numFmtId="192" formatCode="0.00000"/>
  </numFmts>
  <fonts count="50">
    <font>
      <sz val="10"/>
      <name val="Arial"/>
      <family val="0"/>
    </font>
    <font>
      <sz val="8"/>
      <name val="Arial"/>
      <family val="2"/>
    </font>
    <font>
      <b/>
      <sz val="10"/>
      <color indexed="8"/>
      <name val="Tahoma"/>
      <family val="2"/>
    </font>
    <font>
      <i/>
      <sz val="10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2"/>
      <name val="Times New Roman"/>
      <family val="1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3F3F76"/>
      <name val="Tahom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71" fontId="4" fillId="0" borderId="15" xfId="62" applyNumberFormat="1" applyFont="1" applyBorder="1" applyAlignment="1">
      <alignment horizontal="center"/>
    </xf>
    <xf numFmtId="171" fontId="4" fillId="0" borderId="15" xfId="62" applyFont="1" applyBorder="1" applyAlignment="1">
      <alignment horizontal="center"/>
    </xf>
    <xf numFmtId="4" fontId="4" fillId="0" borderId="15" xfId="0" applyNumberFormat="1" applyFont="1" applyBorder="1" applyAlignment="1">
      <alignment/>
    </xf>
    <xf numFmtId="171" fontId="4" fillId="0" borderId="16" xfId="62" applyFont="1" applyBorder="1" applyAlignment="1">
      <alignment horizontal="center"/>
    </xf>
    <xf numFmtId="171" fontId="4" fillId="0" borderId="15" xfId="62" applyNumberFormat="1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171" fontId="4" fillId="0" borderId="13" xfId="62" applyNumberFormat="1" applyFont="1" applyBorder="1" applyAlignment="1">
      <alignment horizontal="center"/>
    </xf>
    <xf numFmtId="171" fontId="4" fillId="0" borderId="13" xfId="62" applyFont="1" applyBorder="1" applyAlignment="1">
      <alignment horizontal="center"/>
    </xf>
    <xf numFmtId="171" fontId="4" fillId="0" borderId="15" xfId="62" applyFont="1" applyBorder="1" applyAlignment="1">
      <alignment horizontal="right"/>
    </xf>
    <xf numFmtId="171" fontId="4" fillId="0" borderId="15" xfId="62" applyNumberFormat="1" applyFont="1" applyBorder="1" applyAlignment="1">
      <alignment horizontal="right"/>
    </xf>
    <xf numFmtId="171" fontId="4" fillId="0" borderId="16" xfId="62" applyFont="1" applyBorder="1" applyAlignment="1">
      <alignment/>
    </xf>
    <xf numFmtId="171" fontId="4" fillId="0" borderId="15" xfId="62" applyNumberFormat="1" applyFont="1" applyBorder="1" applyAlignment="1">
      <alignment/>
    </xf>
    <xf numFmtId="171" fontId="4" fillId="0" borderId="15" xfId="62" applyFont="1" applyBorder="1" applyAlignment="1">
      <alignment/>
    </xf>
    <xf numFmtId="171" fontId="4" fillId="0" borderId="15" xfId="0" applyNumberFormat="1" applyFont="1" applyBorder="1" applyAlignment="1">
      <alignment/>
    </xf>
    <xf numFmtId="171" fontId="4" fillId="0" borderId="15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/>
    </xf>
    <xf numFmtId="171" fontId="4" fillId="0" borderId="18" xfId="62" applyFont="1" applyBorder="1" applyAlignment="1">
      <alignment/>
    </xf>
    <xf numFmtId="171" fontId="4" fillId="0" borderId="13" xfId="62" applyFont="1" applyBorder="1" applyAlignment="1">
      <alignment/>
    </xf>
    <xf numFmtId="0" fontId="4" fillId="0" borderId="19" xfId="0" applyFont="1" applyBorder="1" applyAlignment="1">
      <alignment/>
    </xf>
    <xf numFmtId="171" fontId="4" fillId="0" borderId="20" xfId="62" applyFont="1" applyBorder="1" applyAlignment="1">
      <alignment/>
    </xf>
    <xf numFmtId="4" fontId="4" fillId="0" borderId="20" xfId="0" applyNumberFormat="1" applyFont="1" applyBorder="1" applyAlignment="1">
      <alignment/>
    </xf>
    <xf numFmtId="171" fontId="4" fillId="0" borderId="21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0" fillId="0" borderId="0" xfId="0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right" vertical="center"/>
    </xf>
    <xf numFmtId="43" fontId="6" fillId="0" borderId="15" xfId="62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 applyProtection="1">
      <alignment horizontal="justify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4" fontId="6" fillId="0" borderId="15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 wrapText="1"/>
      <protection locked="0"/>
    </xf>
    <xf numFmtId="0" fontId="6" fillId="0" borderId="15" xfId="0" applyFont="1" applyBorder="1" applyAlignment="1">
      <alignment vertical="center"/>
    </xf>
    <xf numFmtId="4" fontId="7" fillId="0" borderId="15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2" fontId="6" fillId="0" borderId="0" xfId="0" applyNumberFormat="1" applyFont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0" fontId="6" fillId="0" borderId="15" xfId="51" applyNumberFormat="1" applyFont="1" applyFill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10" fontId="7" fillId="0" borderId="15" xfId="51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4" fontId="6" fillId="0" borderId="15" xfId="0" applyNumberFormat="1" applyFont="1" applyFill="1" applyBorder="1" applyAlignment="1" applyProtection="1">
      <alignment horizontal="justify" vertical="center" wrapText="1"/>
      <protection locked="0"/>
    </xf>
    <xf numFmtId="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10" fontId="6" fillId="0" borderId="0" xfId="51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wrapText="1"/>
    </xf>
    <xf numFmtId="0" fontId="6" fillId="0" borderId="15" xfId="0" applyFont="1" applyBorder="1" applyAlignment="1">
      <alignment wrapText="1"/>
    </xf>
    <xf numFmtId="0" fontId="6" fillId="0" borderId="15" xfId="0" applyFont="1" applyFill="1" applyBorder="1" applyAlignment="1">
      <alignment wrapText="1"/>
    </xf>
    <xf numFmtId="4" fontId="7" fillId="0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36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4" fillId="33" borderId="39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4" fillId="33" borderId="44" xfId="0" applyFont="1" applyFill="1" applyBorder="1" applyAlignment="1">
      <alignment horizontal="center" vertical="center"/>
    </xf>
    <xf numFmtId="4" fontId="6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6"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zoomScaleSheetLayoutView="100" zoomScalePageLayoutView="0" workbookViewId="0" topLeftCell="A22">
      <selection activeCell="B34" sqref="B34"/>
    </sheetView>
  </sheetViews>
  <sheetFormatPr defaultColWidth="9.140625" defaultRowHeight="12.75"/>
  <cols>
    <col min="1" max="1" width="8.28125" style="1" customWidth="1"/>
    <col min="2" max="2" width="62.140625" style="1" bestFit="1" customWidth="1"/>
    <col min="3" max="3" width="5.57421875" style="1" customWidth="1"/>
    <col min="4" max="4" width="10.140625" style="1" customWidth="1"/>
    <col min="5" max="5" width="12.140625" style="1" customWidth="1"/>
    <col min="6" max="6" width="13.421875" style="1" customWidth="1"/>
    <col min="7" max="7" width="12.8515625" style="1" customWidth="1"/>
    <col min="8" max="16384" width="9.140625" style="1" customWidth="1"/>
  </cols>
  <sheetData>
    <row r="1" spans="1:7" ht="6" customHeight="1" thickBot="1">
      <c r="A1" s="118"/>
      <c r="B1" s="119"/>
      <c r="C1" s="119"/>
      <c r="D1" s="119"/>
      <c r="E1" s="119"/>
      <c r="F1" s="119"/>
      <c r="G1" s="120"/>
    </row>
    <row r="2" spans="1:7" ht="16.5" customHeight="1" thickBot="1">
      <c r="A2" s="121" t="s">
        <v>86</v>
      </c>
      <c r="B2" s="122"/>
      <c r="C2" s="122"/>
      <c r="D2" s="122"/>
      <c r="E2" s="122"/>
      <c r="F2" s="122"/>
      <c r="G2" s="123"/>
    </row>
    <row r="3" spans="1:7" ht="6" customHeight="1" thickBot="1">
      <c r="A3" s="118"/>
      <c r="B3" s="119"/>
      <c r="C3" s="119"/>
      <c r="D3" s="119"/>
      <c r="E3" s="119"/>
      <c r="F3" s="119"/>
      <c r="G3" s="120"/>
    </row>
    <row r="4" spans="1:7" ht="13.5" customHeight="1">
      <c r="A4" s="124" t="s">
        <v>80</v>
      </c>
      <c r="B4" s="125"/>
      <c r="C4" s="125"/>
      <c r="D4" s="125"/>
      <c r="E4" s="125"/>
      <c r="F4" s="125"/>
      <c r="G4" s="126"/>
    </row>
    <row r="5" spans="1:7" ht="13.5" customHeight="1">
      <c r="A5" s="2" t="s">
        <v>41</v>
      </c>
      <c r="B5" s="3" t="s">
        <v>42</v>
      </c>
      <c r="C5" s="106" t="s">
        <v>81</v>
      </c>
      <c r="D5" s="106"/>
      <c r="E5" s="107" t="s">
        <v>43</v>
      </c>
      <c r="F5" s="107"/>
      <c r="G5" s="4" t="s">
        <v>44</v>
      </c>
    </row>
    <row r="6" spans="1:7" ht="13.5" customHeight="1" thickBot="1">
      <c r="A6" s="5" t="s">
        <v>45</v>
      </c>
      <c r="B6" s="129" t="s">
        <v>82</v>
      </c>
      <c r="C6" s="129"/>
      <c r="D6" s="129"/>
      <c r="E6" s="129"/>
      <c r="F6" s="129"/>
      <c r="G6" s="130"/>
    </row>
    <row r="7" spans="1:7" ht="6" customHeight="1" thickBot="1">
      <c r="A7" s="131"/>
      <c r="B7" s="131"/>
      <c r="C7" s="131"/>
      <c r="D7" s="131"/>
      <c r="E7" s="131"/>
      <c r="F7" s="131"/>
      <c r="G7" s="131"/>
    </row>
    <row r="8" spans="1:7" ht="13.5" customHeight="1">
      <c r="A8" s="108" t="s">
        <v>78</v>
      </c>
      <c r="B8" s="109"/>
      <c r="C8" s="109"/>
      <c r="D8" s="109"/>
      <c r="E8" s="109"/>
      <c r="F8" s="109"/>
      <c r="G8" s="110"/>
    </row>
    <row r="9" spans="1:7" ht="5.25" customHeight="1" thickBot="1">
      <c r="A9" s="111"/>
      <c r="B9" s="112"/>
      <c r="C9" s="112"/>
      <c r="D9" s="112"/>
      <c r="E9" s="112"/>
      <c r="F9" s="112"/>
      <c r="G9" s="113"/>
    </row>
    <row r="10" spans="1:7" ht="13.5" customHeight="1">
      <c r="A10" s="114" t="s">
        <v>10</v>
      </c>
      <c r="B10" s="116" t="s">
        <v>11</v>
      </c>
      <c r="C10" s="116" t="s">
        <v>12</v>
      </c>
      <c r="D10" s="116" t="s">
        <v>13</v>
      </c>
      <c r="E10" s="116" t="s">
        <v>14</v>
      </c>
      <c r="F10" s="116"/>
      <c r="G10" s="127" t="s">
        <v>84</v>
      </c>
    </row>
    <row r="11" spans="1:7" ht="23.25" thickBot="1">
      <c r="A11" s="115"/>
      <c r="B11" s="117"/>
      <c r="C11" s="117"/>
      <c r="D11" s="117"/>
      <c r="E11" s="6" t="s">
        <v>83</v>
      </c>
      <c r="F11" s="6" t="s">
        <v>87</v>
      </c>
      <c r="G11" s="128"/>
    </row>
    <row r="12" spans="1:7" ht="6" customHeight="1" thickBot="1">
      <c r="A12" s="101"/>
      <c r="B12" s="101"/>
      <c r="C12" s="101"/>
      <c r="D12" s="101"/>
      <c r="E12" s="101"/>
      <c r="F12" s="101"/>
      <c r="G12" s="101"/>
    </row>
    <row r="13" spans="1:7" ht="13.5" customHeight="1">
      <c r="A13" s="91" t="s">
        <v>15</v>
      </c>
      <c r="B13" s="92"/>
      <c r="C13" s="92"/>
      <c r="D13" s="92"/>
      <c r="E13" s="92"/>
      <c r="F13" s="92"/>
      <c r="G13" s="93"/>
    </row>
    <row r="14" spans="1:7" ht="13.5" customHeight="1" thickBot="1">
      <c r="A14" s="7">
        <v>45335</v>
      </c>
      <c r="B14" s="8" t="s">
        <v>16</v>
      </c>
      <c r="C14" s="9" t="s">
        <v>17</v>
      </c>
      <c r="D14" s="10">
        <v>40</v>
      </c>
      <c r="E14" s="11">
        <v>50.62</v>
      </c>
      <c r="F14" s="12" t="e">
        <f>#REF!</f>
        <v>#REF!</v>
      </c>
      <c r="G14" s="13" t="e">
        <f>TRUNC(F14/E14,2)</f>
        <v>#REF!</v>
      </c>
    </row>
    <row r="15" spans="1:7" ht="6" customHeight="1" thickBot="1">
      <c r="A15" s="97"/>
      <c r="B15" s="97"/>
      <c r="C15" s="97"/>
      <c r="D15" s="97"/>
      <c r="E15" s="97"/>
      <c r="F15" s="97"/>
      <c r="G15" s="97"/>
    </row>
    <row r="16" spans="1:7" ht="13.5" customHeight="1">
      <c r="A16" s="91" t="s">
        <v>18</v>
      </c>
      <c r="B16" s="92"/>
      <c r="C16" s="92"/>
      <c r="D16" s="92"/>
      <c r="E16" s="92"/>
      <c r="F16" s="92"/>
      <c r="G16" s="93"/>
    </row>
    <row r="17" spans="1:7" ht="13.5" customHeight="1">
      <c r="A17" s="7">
        <v>53300</v>
      </c>
      <c r="B17" s="8" t="s">
        <v>19</v>
      </c>
      <c r="C17" s="9" t="s">
        <v>20</v>
      </c>
      <c r="D17" s="14">
        <v>2000</v>
      </c>
      <c r="E17" s="11">
        <v>0.28</v>
      </c>
      <c r="F17" s="12" t="e">
        <f>#REF!</f>
        <v>#REF!</v>
      </c>
      <c r="G17" s="13" t="e">
        <f>TRUNC(F17/E17,2)</f>
        <v>#REF!</v>
      </c>
    </row>
    <row r="18" spans="1:7" ht="13.5" customHeight="1">
      <c r="A18" s="7">
        <v>53310</v>
      </c>
      <c r="B18" s="8" t="s">
        <v>21</v>
      </c>
      <c r="C18" s="9" t="s">
        <v>20</v>
      </c>
      <c r="D18" s="10">
        <v>4000</v>
      </c>
      <c r="E18" s="11">
        <v>0.21</v>
      </c>
      <c r="F18" s="12" t="e">
        <f>#REF!</f>
        <v>#REF!</v>
      </c>
      <c r="G18" s="13" t="e">
        <f>TRUNC(F18/E18,2)</f>
        <v>#REF!</v>
      </c>
    </row>
    <row r="19" spans="1:7" ht="13.5" customHeight="1">
      <c r="A19" s="7">
        <v>53402</v>
      </c>
      <c r="B19" s="8" t="s">
        <v>22</v>
      </c>
      <c r="C19" s="9" t="s">
        <v>20</v>
      </c>
      <c r="D19" s="10">
        <v>4000</v>
      </c>
      <c r="E19" s="11">
        <v>6.84</v>
      </c>
      <c r="F19" s="12" t="e">
        <f>#REF!</f>
        <v>#REF!</v>
      </c>
      <c r="G19" s="13" t="e">
        <f>TRUNC(F19/E19,2)</f>
        <v>#REF!</v>
      </c>
    </row>
    <row r="20" spans="1:7" ht="13.5" customHeight="1" thickBot="1">
      <c r="A20" s="7">
        <v>82200</v>
      </c>
      <c r="B20" s="8" t="s">
        <v>23</v>
      </c>
      <c r="C20" s="9" t="s">
        <v>17</v>
      </c>
      <c r="D20" s="10">
        <v>70</v>
      </c>
      <c r="E20" s="11">
        <v>16.98</v>
      </c>
      <c r="F20" s="12" t="e">
        <f>#REF!</f>
        <v>#REF!</v>
      </c>
      <c r="G20" s="13" t="e">
        <f>TRUNC(F20/E20,2)</f>
        <v>#REF!</v>
      </c>
    </row>
    <row r="21" spans="1:7" ht="6" customHeight="1" thickBot="1">
      <c r="A21" s="89"/>
      <c r="B21" s="89"/>
      <c r="C21" s="89"/>
      <c r="D21" s="89"/>
      <c r="E21" s="89"/>
      <c r="F21" s="89"/>
      <c r="G21" s="89"/>
    </row>
    <row r="22" spans="1:7" ht="13.5" customHeight="1">
      <c r="A22" s="91" t="s">
        <v>24</v>
      </c>
      <c r="B22" s="92"/>
      <c r="C22" s="92"/>
      <c r="D22" s="92"/>
      <c r="E22" s="92"/>
      <c r="F22" s="92"/>
      <c r="G22" s="93"/>
    </row>
    <row r="23" spans="1:7" ht="13.5" customHeight="1">
      <c r="A23" s="7">
        <v>45340</v>
      </c>
      <c r="B23" s="8" t="s">
        <v>25</v>
      </c>
      <c r="C23" s="9" t="s">
        <v>17</v>
      </c>
      <c r="D23" s="10">
        <v>70</v>
      </c>
      <c r="E23" s="11">
        <v>86.8</v>
      </c>
      <c r="F23" s="12" t="e">
        <f>#REF!</f>
        <v>#REF!</v>
      </c>
      <c r="G23" s="13" t="e">
        <f>TRUNC(F23/E23,2)</f>
        <v>#REF!</v>
      </c>
    </row>
    <row r="24" spans="1:7" ht="13.5" customHeight="1">
      <c r="A24" s="7">
        <v>56301</v>
      </c>
      <c r="B24" s="8" t="s">
        <v>26</v>
      </c>
      <c r="C24" s="9" t="s">
        <v>0</v>
      </c>
      <c r="D24" s="10">
        <v>100</v>
      </c>
      <c r="E24" s="11">
        <v>24.92</v>
      </c>
      <c r="F24" s="12" t="e">
        <f>#REF!</f>
        <v>#REF!</v>
      </c>
      <c r="G24" s="13" t="e">
        <f>TRUNC(F24/E24,2)</f>
        <v>#REF!</v>
      </c>
    </row>
    <row r="25" spans="1:7" ht="13.5" customHeight="1">
      <c r="A25" s="7">
        <v>65000</v>
      </c>
      <c r="B25" s="8" t="s">
        <v>27</v>
      </c>
      <c r="C25" s="9" t="s">
        <v>17</v>
      </c>
      <c r="D25" s="10">
        <v>1000</v>
      </c>
      <c r="E25" s="11">
        <v>14.13</v>
      </c>
      <c r="F25" s="12" t="e">
        <f>#REF!</f>
        <v>#REF!</v>
      </c>
      <c r="G25" s="13" t="e">
        <f>TRUNC(F25/E25,2)</f>
        <v>#REF!</v>
      </c>
    </row>
    <row r="26" spans="1:7" ht="13.5" customHeight="1" thickBot="1">
      <c r="A26" s="7">
        <v>65200</v>
      </c>
      <c r="B26" s="8" t="s">
        <v>28</v>
      </c>
      <c r="C26" s="9" t="s">
        <v>17</v>
      </c>
      <c r="D26" s="10">
        <v>1000</v>
      </c>
      <c r="E26" s="11">
        <v>11.42</v>
      </c>
      <c r="F26" s="12" t="e">
        <f>#REF!</f>
        <v>#REF!</v>
      </c>
      <c r="G26" s="13" t="e">
        <f>TRUNC(F26/E26,2)</f>
        <v>#REF!</v>
      </c>
    </row>
    <row r="27" spans="1:7" ht="6" customHeight="1" thickBot="1">
      <c r="A27" s="88"/>
      <c r="B27" s="89"/>
      <c r="C27" s="89"/>
      <c r="D27" s="89"/>
      <c r="E27" s="89"/>
      <c r="F27" s="89"/>
      <c r="G27" s="90"/>
    </row>
    <row r="28" spans="1:7" ht="13.5" customHeight="1">
      <c r="A28" s="91" t="s">
        <v>29</v>
      </c>
      <c r="B28" s="92"/>
      <c r="C28" s="92"/>
      <c r="D28" s="92"/>
      <c r="E28" s="92"/>
      <c r="F28" s="92"/>
      <c r="G28" s="93"/>
    </row>
    <row r="29" spans="1:7" ht="13.5" customHeight="1">
      <c r="A29" s="7">
        <v>80400</v>
      </c>
      <c r="B29" s="8" t="s">
        <v>1</v>
      </c>
      <c r="C29" s="9" t="s">
        <v>20</v>
      </c>
      <c r="D29" s="10">
        <v>3600</v>
      </c>
      <c r="E29" s="11">
        <v>15.32</v>
      </c>
      <c r="F29" s="12" t="e">
        <f>#REF!</f>
        <v>#REF!</v>
      </c>
      <c r="G29" s="13" t="e">
        <f>TRUNC(F29/E29,2)</f>
        <v>#REF!</v>
      </c>
    </row>
    <row r="30" spans="1:7" ht="13.5" customHeight="1">
      <c r="A30" s="7">
        <v>80450</v>
      </c>
      <c r="B30" s="8" t="s">
        <v>2</v>
      </c>
      <c r="C30" s="9"/>
      <c r="D30" s="10">
        <v>3600</v>
      </c>
      <c r="E30" s="11">
        <v>15.32</v>
      </c>
      <c r="F30" s="12" t="e">
        <f>#REF!</f>
        <v>#REF!</v>
      </c>
      <c r="G30" s="13" t="e">
        <f aca="true" t="shared" si="0" ref="G30:G36">TRUNC(F30/E30,2)</f>
        <v>#REF!</v>
      </c>
    </row>
    <row r="31" spans="1:7" ht="13.5" customHeight="1">
      <c r="A31" s="7">
        <v>80650</v>
      </c>
      <c r="B31" s="8" t="s">
        <v>30</v>
      </c>
      <c r="C31" s="9" t="s">
        <v>31</v>
      </c>
      <c r="D31" s="10">
        <v>240</v>
      </c>
      <c r="E31" s="11">
        <v>385.93</v>
      </c>
      <c r="F31" s="12" t="e">
        <f>#REF!</f>
        <v>#REF!</v>
      </c>
      <c r="G31" s="13" t="e">
        <f t="shared" si="0"/>
        <v>#REF!</v>
      </c>
    </row>
    <row r="32" spans="1:7" ht="13.5" customHeight="1">
      <c r="A32" s="7">
        <v>80900</v>
      </c>
      <c r="B32" s="8" t="s">
        <v>32</v>
      </c>
      <c r="C32" s="9" t="s">
        <v>31</v>
      </c>
      <c r="D32" s="10">
        <v>300</v>
      </c>
      <c r="E32" s="11">
        <v>407.68</v>
      </c>
      <c r="F32" s="12" t="e">
        <f>#REF!</f>
        <v>#REF!</v>
      </c>
      <c r="G32" s="13" t="e">
        <f t="shared" si="0"/>
        <v>#REF!</v>
      </c>
    </row>
    <row r="33" spans="1:7" ht="13.5" customHeight="1">
      <c r="A33" s="7">
        <v>81000</v>
      </c>
      <c r="B33" s="8" t="s">
        <v>33</v>
      </c>
      <c r="C33" s="9" t="s">
        <v>31</v>
      </c>
      <c r="D33" s="10">
        <v>30</v>
      </c>
      <c r="E33" s="11">
        <v>488.23</v>
      </c>
      <c r="F33" s="12" t="e">
        <f>#REF!</f>
        <v>#REF!</v>
      </c>
      <c r="G33" s="13" t="e">
        <f t="shared" si="0"/>
        <v>#REF!</v>
      </c>
    </row>
    <row r="34" spans="1:7" ht="13.5" customHeight="1">
      <c r="A34" s="7">
        <v>81050</v>
      </c>
      <c r="B34" s="8" t="s">
        <v>34</v>
      </c>
      <c r="C34" s="9" t="s">
        <v>31</v>
      </c>
      <c r="D34" s="10">
        <v>70</v>
      </c>
      <c r="E34" s="11">
        <v>741.33</v>
      </c>
      <c r="F34" s="12" t="e">
        <f>#REF!</f>
        <v>#REF!</v>
      </c>
      <c r="G34" s="13" t="e">
        <f t="shared" si="0"/>
        <v>#REF!</v>
      </c>
    </row>
    <row r="35" spans="1:7" ht="13.5" customHeight="1">
      <c r="A35" s="7">
        <v>81251</v>
      </c>
      <c r="B35" s="8" t="s">
        <v>36</v>
      </c>
      <c r="C35" s="9" t="s">
        <v>31</v>
      </c>
      <c r="D35" s="10">
        <v>2500</v>
      </c>
      <c r="E35" s="11">
        <v>39.92</v>
      </c>
      <c r="F35" s="12" t="e">
        <f>#REF!</f>
        <v>#REF!</v>
      </c>
      <c r="G35" s="13" t="e">
        <f t="shared" si="0"/>
        <v>#REF!</v>
      </c>
    </row>
    <row r="36" spans="1:7" ht="13.5" customHeight="1" thickBot="1">
      <c r="A36" s="15">
        <v>81253</v>
      </c>
      <c r="B36" s="16" t="s">
        <v>35</v>
      </c>
      <c r="C36" s="17" t="s">
        <v>31</v>
      </c>
      <c r="D36" s="18">
        <v>6000</v>
      </c>
      <c r="E36" s="19">
        <v>18.24</v>
      </c>
      <c r="F36" s="12" t="e">
        <f>#REF!</f>
        <v>#REF!</v>
      </c>
      <c r="G36" s="13" t="e">
        <f t="shared" si="0"/>
        <v>#REF!</v>
      </c>
    </row>
    <row r="37" spans="1:7" ht="6.75" customHeight="1" thickBot="1">
      <c r="A37" s="94"/>
      <c r="B37" s="95"/>
      <c r="C37" s="95"/>
      <c r="D37" s="95"/>
      <c r="E37" s="95"/>
      <c r="F37" s="95"/>
      <c r="G37" s="96"/>
    </row>
    <row r="38" spans="1:7" ht="13.5" customHeight="1">
      <c r="A38" s="91" t="s">
        <v>37</v>
      </c>
      <c r="B38" s="92"/>
      <c r="C38" s="92"/>
      <c r="D38" s="92"/>
      <c r="E38" s="92"/>
      <c r="F38" s="92"/>
      <c r="G38" s="93"/>
    </row>
    <row r="39" spans="1:7" ht="13.5" customHeight="1">
      <c r="A39" s="7">
        <v>80301</v>
      </c>
      <c r="B39" s="8" t="s">
        <v>38</v>
      </c>
      <c r="C39" s="9" t="s">
        <v>20</v>
      </c>
      <c r="D39" s="10">
        <v>2000</v>
      </c>
      <c r="E39" s="11">
        <v>14.06</v>
      </c>
      <c r="F39" s="12" t="e">
        <f>#REF!</f>
        <v>#REF!</v>
      </c>
      <c r="G39" s="13" t="e">
        <f>TRUNC(F39/E39,2)</f>
        <v>#REF!</v>
      </c>
    </row>
    <row r="40" spans="1:7" ht="13.5" customHeight="1">
      <c r="A40" s="7">
        <v>80350</v>
      </c>
      <c r="B40" s="8" t="s">
        <v>39</v>
      </c>
      <c r="C40" s="9" t="s">
        <v>20</v>
      </c>
      <c r="D40" s="10">
        <v>3000</v>
      </c>
      <c r="E40" s="11">
        <v>1.59</v>
      </c>
      <c r="F40" s="12" t="e">
        <f>#REF!</f>
        <v>#REF!</v>
      </c>
      <c r="G40" s="13" t="e">
        <f>TRUNC(F40/E40,2)</f>
        <v>#REF!</v>
      </c>
    </row>
    <row r="41" spans="1:7" ht="13.5" customHeight="1">
      <c r="A41" s="7">
        <v>81600</v>
      </c>
      <c r="B41" s="8" t="s">
        <v>79</v>
      </c>
      <c r="C41" s="9" t="s">
        <v>0</v>
      </c>
      <c r="D41" s="10">
        <v>100</v>
      </c>
      <c r="E41" s="20">
        <v>300.95</v>
      </c>
      <c r="F41" s="12" t="e">
        <f>#REF!</f>
        <v>#REF!</v>
      </c>
      <c r="G41" s="13" t="e">
        <f>TRUNC(F41/E41,2)</f>
        <v>#REF!</v>
      </c>
    </row>
    <row r="42" spans="1:7" ht="13.5" customHeight="1" thickBot="1">
      <c r="A42" s="7">
        <v>81900</v>
      </c>
      <c r="B42" s="8" t="s">
        <v>40</v>
      </c>
      <c r="C42" s="9" t="s">
        <v>20</v>
      </c>
      <c r="D42" s="10">
        <v>1000</v>
      </c>
      <c r="E42" s="11">
        <v>31.14</v>
      </c>
      <c r="F42" s="12" t="e">
        <f>#REF!</f>
        <v>#REF!</v>
      </c>
      <c r="G42" s="13" t="e">
        <f>TRUNC(F42/E42,2)</f>
        <v>#REF!</v>
      </c>
    </row>
    <row r="43" spans="1:7" ht="6" customHeight="1" thickBot="1">
      <c r="A43" s="97"/>
      <c r="B43" s="97"/>
      <c r="C43" s="97"/>
      <c r="D43" s="97"/>
      <c r="E43" s="97"/>
      <c r="F43" s="97"/>
      <c r="G43" s="97"/>
    </row>
    <row r="44" spans="1:7" ht="13.5" customHeight="1">
      <c r="A44" s="91" t="s">
        <v>46</v>
      </c>
      <c r="B44" s="92"/>
      <c r="C44" s="92"/>
      <c r="D44" s="92"/>
      <c r="E44" s="92"/>
      <c r="F44" s="92"/>
      <c r="G44" s="93"/>
    </row>
    <row r="45" spans="1:7" ht="13.5" customHeight="1">
      <c r="A45" s="7">
        <v>53490</v>
      </c>
      <c r="B45" s="8" t="s">
        <v>3</v>
      </c>
      <c r="C45" s="9" t="s">
        <v>4</v>
      </c>
      <c r="D45" s="21">
        <v>173</v>
      </c>
      <c r="E45" s="11">
        <v>2909.55</v>
      </c>
      <c r="F45" s="12" t="e">
        <f>#REF!</f>
        <v>#REF!</v>
      </c>
      <c r="G45" s="22" t="e">
        <f>TRUNC(F45/E45,2)</f>
        <v>#REF!</v>
      </c>
    </row>
    <row r="46" spans="1:7" ht="13.5" customHeight="1">
      <c r="A46" s="7">
        <v>53491</v>
      </c>
      <c r="B46" s="8" t="s">
        <v>5</v>
      </c>
      <c r="C46" s="9" t="s">
        <v>4</v>
      </c>
      <c r="D46" s="21">
        <v>173</v>
      </c>
      <c r="E46" s="11">
        <v>108.55</v>
      </c>
      <c r="F46" s="12" t="e">
        <f>#REF!</f>
        <v>#REF!</v>
      </c>
      <c r="G46" s="22" t="e">
        <f aca="true" t="shared" si="1" ref="G46:G52">TRUNC(F46/E46,2)</f>
        <v>#REF!</v>
      </c>
    </row>
    <row r="47" spans="1:7" ht="13.5" customHeight="1">
      <c r="A47" s="7">
        <v>53510</v>
      </c>
      <c r="B47" s="8" t="s">
        <v>47</v>
      </c>
      <c r="C47" s="9" t="s">
        <v>4</v>
      </c>
      <c r="D47" s="21">
        <v>1.1</v>
      </c>
      <c r="E47" s="11">
        <v>4110.17</v>
      </c>
      <c r="F47" s="12" t="e">
        <f>#REF!</f>
        <v>#REF!</v>
      </c>
      <c r="G47" s="22" t="e">
        <f t="shared" si="1"/>
        <v>#REF!</v>
      </c>
    </row>
    <row r="48" spans="1:7" ht="13.5" customHeight="1">
      <c r="A48" s="7">
        <v>53511</v>
      </c>
      <c r="B48" s="8" t="s">
        <v>48</v>
      </c>
      <c r="C48" s="9" t="s">
        <v>4</v>
      </c>
      <c r="D48" s="23">
        <v>1.1</v>
      </c>
      <c r="E48" s="24">
        <v>99.78</v>
      </c>
      <c r="F48" s="12" t="e">
        <f>#REF!</f>
        <v>#REF!</v>
      </c>
      <c r="G48" s="22" t="e">
        <f t="shared" si="1"/>
        <v>#REF!</v>
      </c>
    </row>
    <row r="49" spans="1:7" ht="13.5" customHeight="1">
      <c r="A49" s="7">
        <v>53530</v>
      </c>
      <c r="B49" s="8" t="s">
        <v>6</v>
      </c>
      <c r="C49" s="9" t="s">
        <v>4</v>
      </c>
      <c r="D49" s="23">
        <v>23</v>
      </c>
      <c r="E49" s="24">
        <v>2429.82</v>
      </c>
      <c r="F49" s="12" t="e">
        <f>#REF!</f>
        <v>#REF!</v>
      </c>
      <c r="G49" s="22" t="e">
        <f t="shared" si="1"/>
        <v>#REF!</v>
      </c>
    </row>
    <row r="50" spans="1:7" ht="13.5" customHeight="1">
      <c r="A50" s="7">
        <v>53531</v>
      </c>
      <c r="B50" s="8" t="s">
        <v>49</v>
      </c>
      <c r="C50" s="9" t="s">
        <v>4</v>
      </c>
      <c r="D50" s="25">
        <v>23</v>
      </c>
      <c r="E50" s="24">
        <v>103.95</v>
      </c>
      <c r="F50" s="12" t="e">
        <f>#REF!</f>
        <v>#REF!</v>
      </c>
      <c r="G50" s="22" t="e">
        <f t="shared" si="1"/>
        <v>#REF!</v>
      </c>
    </row>
    <row r="51" spans="1:7" ht="13.5" customHeight="1">
      <c r="A51" s="7">
        <v>53560</v>
      </c>
      <c r="B51" s="8" t="s">
        <v>7</v>
      </c>
      <c r="C51" s="9" t="s">
        <v>4</v>
      </c>
      <c r="D51" s="26">
        <v>10</v>
      </c>
      <c r="E51" s="24">
        <v>2429.82</v>
      </c>
      <c r="F51" s="12" t="e">
        <f>#REF!</f>
        <v>#REF!</v>
      </c>
      <c r="G51" s="22" t="e">
        <f t="shared" si="1"/>
        <v>#REF!</v>
      </c>
    </row>
    <row r="52" spans="1:7" ht="13.5" customHeight="1" thickBot="1">
      <c r="A52" s="7">
        <v>53561</v>
      </c>
      <c r="B52" s="8" t="s">
        <v>8</v>
      </c>
      <c r="C52" s="9" t="s">
        <v>4</v>
      </c>
      <c r="D52" s="10">
        <v>10</v>
      </c>
      <c r="E52" s="24">
        <v>103.95</v>
      </c>
      <c r="F52" s="12" t="e">
        <f>#REF!</f>
        <v>#REF!</v>
      </c>
      <c r="G52" s="22" t="e">
        <f t="shared" si="1"/>
        <v>#REF!</v>
      </c>
    </row>
    <row r="53" spans="1:7" ht="6" customHeight="1" thickBot="1">
      <c r="A53" s="89"/>
      <c r="B53" s="89"/>
      <c r="C53" s="89"/>
      <c r="D53" s="89"/>
      <c r="E53" s="89"/>
      <c r="F53" s="89"/>
      <c r="G53" s="89"/>
    </row>
    <row r="54" spans="1:7" ht="13.5" customHeight="1">
      <c r="A54" s="91" t="s">
        <v>50</v>
      </c>
      <c r="B54" s="92"/>
      <c r="C54" s="92"/>
      <c r="D54" s="92"/>
      <c r="E54" s="92"/>
      <c r="F54" s="92"/>
      <c r="G54" s="93"/>
    </row>
    <row r="55" spans="1:7" ht="13.5" customHeight="1">
      <c r="A55" s="7">
        <v>45235</v>
      </c>
      <c r="B55" s="8" t="s">
        <v>51</v>
      </c>
      <c r="C55" s="9" t="s">
        <v>17</v>
      </c>
      <c r="D55" s="23">
        <v>50</v>
      </c>
      <c r="E55" s="24">
        <v>514.84</v>
      </c>
      <c r="F55" s="12" t="e">
        <f>#REF!</f>
        <v>#REF!</v>
      </c>
      <c r="G55" s="22" t="e">
        <f>TRUNC(F55/E55,2)</f>
        <v>#REF!</v>
      </c>
    </row>
    <row r="56" spans="1:7" ht="13.5" customHeight="1">
      <c r="A56" s="7">
        <v>42265</v>
      </c>
      <c r="B56" s="8" t="s">
        <v>52</v>
      </c>
      <c r="C56" s="9" t="s">
        <v>17</v>
      </c>
      <c r="D56" s="23">
        <v>30</v>
      </c>
      <c r="E56" s="24">
        <v>422.46</v>
      </c>
      <c r="F56" s="12" t="e">
        <f>#REF!</f>
        <v>#REF!</v>
      </c>
      <c r="G56" s="22" t="e">
        <f aca="true" t="shared" si="2" ref="G56:G68">TRUNC(F56/E56,2)</f>
        <v>#REF!</v>
      </c>
    </row>
    <row r="57" spans="1:7" ht="13.5" customHeight="1">
      <c r="A57" s="7">
        <v>49120</v>
      </c>
      <c r="B57" s="8" t="s">
        <v>53</v>
      </c>
      <c r="C57" s="9" t="s">
        <v>0</v>
      </c>
      <c r="D57" s="23">
        <v>30</v>
      </c>
      <c r="E57" s="24">
        <v>355.56</v>
      </c>
      <c r="F57" s="12" t="e">
        <f>#REF!</f>
        <v>#REF!</v>
      </c>
      <c r="G57" s="22" t="e">
        <f t="shared" si="2"/>
        <v>#REF!</v>
      </c>
    </row>
    <row r="58" spans="1:7" ht="13.5" customHeight="1">
      <c r="A58" s="7">
        <v>49123</v>
      </c>
      <c r="B58" s="8" t="s">
        <v>54</v>
      </c>
      <c r="C58" s="9" t="s">
        <v>0</v>
      </c>
      <c r="D58" s="23">
        <v>100</v>
      </c>
      <c r="E58" s="24">
        <v>334.98</v>
      </c>
      <c r="F58" s="12" t="e">
        <f>#REF!</f>
        <v>#REF!</v>
      </c>
      <c r="G58" s="22" t="e">
        <f t="shared" si="2"/>
        <v>#REF!</v>
      </c>
    </row>
    <row r="59" spans="1:7" ht="13.5" customHeight="1">
      <c r="A59" s="7">
        <v>49135</v>
      </c>
      <c r="B59" s="8" t="s">
        <v>55</v>
      </c>
      <c r="C59" s="9" t="s">
        <v>20</v>
      </c>
      <c r="D59" s="23">
        <v>1000</v>
      </c>
      <c r="E59" s="24">
        <v>83.25</v>
      </c>
      <c r="F59" s="12" t="e">
        <f>#REF!</f>
        <v>#REF!</v>
      </c>
      <c r="G59" s="22" t="e">
        <f t="shared" si="2"/>
        <v>#REF!</v>
      </c>
    </row>
    <row r="60" spans="1:7" ht="13.5" customHeight="1">
      <c r="A60" s="7">
        <v>49141</v>
      </c>
      <c r="B60" s="8" t="s">
        <v>60</v>
      </c>
      <c r="C60" s="9" t="s">
        <v>17</v>
      </c>
      <c r="D60" s="23">
        <v>60</v>
      </c>
      <c r="E60" s="8">
        <v>345.04</v>
      </c>
      <c r="F60" s="12" t="e">
        <f>#REF!</f>
        <v>#REF!</v>
      </c>
      <c r="G60" s="22" t="e">
        <f t="shared" si="2"/>
        <v>#REF!</v>
      </c>
    </row>
    <row r="61" spans="1:7" ht="13.5" customHeight="1">
      <c r="A61" s="7">
        <v>49154</v>
      </c>
      <c r="B61" s="8" t="s">
        <v>56</v>
      </c>
      <c r="C61" s="9" t="s">
        <v>17</v>
      </c>
      <c r="D61" s="23">
        <v>250</v>
      </c>
      <c r="E61" s="8">
        <v>136.83</v>
      </c>
      <c r="F61" s="12" t="e">
        <f>#REF!</f>
        <v>#REF!</v>
      </c>
      <c r="G61" s="22" t="e">
        <f t="shared" si="2"/>
        <v>#REF!</v>
      </c>
    </row>
    <row r="62" spans="1:7" ht="13.5" customHeight="1">
      <c r="A62" s="7">
        <v>49155</v>
      </c>
      <c r="B62" s="8" t="s">
        <v>57</v>
      </c>
      <c r="C62" s="9" t="s">
        <v>17</v>
      </c>
      <c r="D62" s="23">
        <v>800</v>
      </c>
      <c r="E62" s="8">
        <v>49.06</v>
      </c>
      <c r="F62" s="12" t="e">
        <f>#REF!</f>
        <v>#REF!</v>
      </c>
      <c r="G62" s="22" t="e">
        <f t="shared" si="2"/>
        <v>#REF!</v>
      </c>
    </row>
    <row r="63" spans="1:7" ht="13.5" customHeight="1">
      <c r="A63" s="7">
        <v>49160</v>
      </c>
      <c r="B63" s="8" t="s">
        <v>58</v>
      </c>
      <c r="C63" s="9" t="s">
        <v>17</v>
      </c>
      <c r="D63" s="23">
        <v>100</v>
      </c>
      <c r="E63" s="8">
        <v>266.01</v>
      </c>
      <c r="F63" s="12" t="e">
        <f>#REF!</f>
        <v>#REF!</v>
      </c>
      <c r="G63" s="22" t="e">
        <f t="shared" si="2"/>
        <v>#REF!</v>
      </c>
    </row>
    <row r="64" spans="1:7" ht="13.5" customHeight="1">
      <c r="A64" s="7">
        <v>49173</v>
      </c>
      <c r="B64" s="8" t="s">
        <v>59</v>
      </c>
      <c r="C64" s="9" t="s">
        <v>17</v>
      </c>
      <c r="D64" s="23">
        <v>90</v>
      </c>
      <c r="E64" s="8">
        <v>500.53</v>
      </c>
      <c r="F64" s="12" t="e">
        <f>#REF!</f>
        <v>#REF!</v>
      </c>
      <c r="G64" s="22" t="e">
        <f t="shared" si="2"/>
        <v>#REF!</v>
      </c>
    </row>
    <row r="65" spans="1:7" ht="13.5" customHeight="1">
      <c r="A65" s="7">
        <v>49180</v>
      </c>
      <c r="B65" s="8" t="s">
        <v>61</v>
      </c>
      <c r="C65" s="9" t="s">
        <v>17</v>
      </c>
      <c r="D65" s="23">
        <v>3000</v>
      </c>
      <c r="E65" s="8">
        <v>11.69</v>
      </c>
      <c r="F65" s="12" t="e">
        <f>#REF!</f>
        <v>#REF!</v>
      </c>
      <c r="G65" s="22" t="e">
        <f t="shared" si="2"/>
        <v>#REF!</v>
      </c>
    </row>
    <row r="66" spans="1:7" ht="13.5" customHeight="1">
      <c r="A66" s="7">
        <v>49221</v>
      </c>
      <c r="B66" s="8" t="s">
        <v>62</v>
      </c>
      <c r="C66" s="9" t="s">
        <v>17</v>
      </c>
      <c r="D66" s="23">
        <v>1000</v>
      </c>
      <c r="E66" s="8">
        <v>641.79</v>
      </c>
      <c r="F66" s="12" t="e">
        <f>#REF!</f>
        <v>#REF!</v>
      </c>
      <c r="G66" s="22" t="e">
        <f t="shared" si="2"/>
        <v>#REF!</v>
      </c>
    </row>
    <row r="67" spans="1:7" ht="13.5" customHeight="1">
      <c r="A67" s="7">
        <v>49231</v>
      </c>
      <c r="B67" s="8" t="s">
        <v>63</v>
      </c>
      <c r="C67" s="9" t="s">
        <v>17</v>
      </c>
      <c r="D67" s="23">
        <v>200</v>
      </c>
      <c r="E67" s="8">
        <v>490.13</v>
      </c>
      <c r="F67" s="12" t="e">
        <f>#REF!</f>
        <v>#REF!</v>
      </c>
      <c r="G67" s="22" t="e">
        <f t="shared" si="2"/>
        <v>#REF!</v>
      </c>
    </row>
    <row r="68" spans="1:7" ht="13.5" customHeight="1" thickBot="1">
      <c r="A68" s="15">
        <v>49303</v>
      </c>
      <c r="B68" s="16" t="s">
        <v>64</v>
      </c>
      <c r="C68" s="17" t="s">
        <v>4</v>
      </c>
      <c r="D68" s="27">
        <v>350</v>
      </c>
      <c r="E68" s="16">
        <v>50.49</v>
      </c>
      <c r="F68" s="34" t="e">
        <f>#REF!</f>
        <v>#REF!</v>
      </c>
      <c r="G68" s="28" t="e">
        <f t="shared" si="2"/>
        <v>#REF!</v>
      </c>
    </row>
    <row r="69" spans="1:7" ht="6" customHeight="1" thickBot="1">
      <c r="A69" s="94"/>
      <c r="B69" s="95"/>
      <c r="C69" s="95"/>
      <c r="D69" s="95"/>
      <c r="E69" s="95"/>
      <c r="F69" s="95"/>
      <c r="G69" s="96"/>
    </row>
    <row r="70" spans="1:7" ht="13.5" customHeight="1">
      <c r="A70" s="91" t="s">
        <v>65</v>
      </c>
      <c r="B70" s="92"/>
      <c r="C70" s="92"/>
      <c r="D70" s="92"/>
      <c r="E70" s="92"/>
      <c r="F70" s="92"/>
      <c r="G70" s="93"/>
    </row>
    <row r="71" spans="1:7" ht="13.5" customHeight="1">
      <c r="A71" s="7">
        <v>49400</v>
      </c>
      <c r="B71" s="8" t="s">
        <v>66</v>
      </c>
      <c r="C71" s="9" t="s">
        <v>9</v>
      </c>
      <c r="D71" s="24">
        <v>120</v>
      </c>
      <c r="E71" s="24">
        <v>363.92</v>
      </c>
      <c r="F71" s="12" t="e">
        <f>#REF!</f>
        <v>#REF!</v>
      </c>
      <c r="G71" s="22" t="e">
        <f aca="true" t="shared" si="3" ref="G71:G76">TRUNC(F71/E71,2)</f>
        <v>#REF!</v>
      </c>
    </row>
    <row r="72" spans="1:7" ht="13.5" customHeight="1">
      <c r="A72" s="7">
        <v>49401</v>
      </c>
      <c r="B72" s="8" t="s">
        <v>67</v>
      </c>
      <c r="C72" s="9" t="s">
        <v>9</v>
      </c>
      <c r="D72" s="24">
        <v>80</v>
      </c>
      <c r="E72" s="24">
        <v>99.2</v>
      </c>
      <c r="F72" s="12" t="e">
        <f>#REF!</f>
        <v>#REF!</v>
      </c>
      <c r="G72" s="22" t="e">
        <f t="shared" si="3"/>
        <v>#REF!</v>
      </c>
    </row>
    <row r="73" spans="1:7" ht="13.5" customHeight="1">
      <c r="A73" s="7">
        <v>49402</v>
      </c>
      <c r="B73" s="8" t="s">
        <v>68</v>
      </c>
      <c r="C73" s="9" t="s">
        <v>9</v>
      </c>
      <c r="D73" s="24">
        <v>100</v>
      </c>
      <c r="E73" s="24">
        <v>257.05</v>
      </c>
      <c r="F73" s="12" t="e">
        <f>#REF!</f>
        <v>#REF!</v>
      </c>
      <c r="G73" s="22" t="e">
        <f t="shared" si="3"/>
        <v>#REF!</v>
      </c>
    </row>
    <row r="74" spans="1:7" ht="13.5" customHeight="1">
      <c r="A74" s="7">
        <v>49403</v>
      </c>
      <c r="B74" s="8" t="s">
        <v>69</v>
      </c>
      <c r="C74" s="9" t="s">
        <v>9</v>
      </c>
      <c r="D74" s="24">
        <v>110</v>
      </c>
      <c r="E74" s="24">
        <v>166.78</v>
      </c>
      <c r="F74" s="12" t="e">
        <f>#REF!</f>
        <v>#REF!</v>
      </c>
      <c r="G74" s="22" t="e">
        <f t="shared" si="3"/>
        <v>#REF!</v>
      </c>
    </row>
    <row r="75" spans="1:7" ht="13.5" customHeight="1">
      <c r="A75" s="7">
        <v>49404</v>
      </c>
      <c r="B75" s="8" t="s">
        <v>70</v>
      </c>
      <c r="C75" s="9" t="s">
        <v>9</v>
      </c>
      <c r="D75" s="24">
        <v>580</v>
      </c>
      <c r="E75" s="24">
        <v>160.74</v>
      </c>
      <c r="F75" s="12" t="e">
        <f>#REF!</f>
        <v>#REF!</v>
      </c>
      <c r="G75" s="22" t="e">
        <f t="shared" si="3"/>
        <v>#REF!</v>
      </c>
    </row>
    <row r="76" spans="1:7" ht="13.5" customHeight="1" thickBot="1">
      <c r="A76" s="15">
        <v>49405</v>
      </c>
      <c r="B76" s="16" t="s">
        <v>71</v>
      </c>
      <c r="C76" s="17" t="s">
        <v>9</v>
      </c>
      <c r="D76" s="29">
        <v>300</v>
      </c>
      <c r="E76" s="29">
        <v>115.84</v>
      </c>
      <c r="F76" s="12" t="e">
        <f>#REF!</f>
        <v>#REF!</v>
      </c>
      <c r="G76" s="28" t="e">
        <f t="shared" si="3"/>
        <v>#REF!</v>
      </c>
    </row>
    <row r="77" spans="1:7" ht="6" customHeight="1" thickBot="1">
      <c r="A77" s="89"/>
      <c r="B77" s="89"/>
      <c r="C77" s="89"/>
      <c r="D77" s="89"/>
      <c r="E77" s="89"/>
      <c r="F77" s="89"/>
      <c r="G77" s="89"/>
    </row>
    <row r="78" spans="1:7" ht="13.5" customHeight="1" thickBot="1">
      <c r="A78" s="103" t="s">
        <v>72</v>
      </c>
      <c r="B78" s="104"/>
      <c r="C78" s="104"/>
      <c r="D78" s="104"/>
      <c r="E78" s="104"/>
      <c r="F78" s="104"/>
      <c r="G78" s="105"/>
    </row>
    <row r="79" spans="1:7" ht="13.5" customHeight="1" thickBot="1">
      <c r="A79" s="30"/>
      <c r="B79" s="98" t="s">
        <v>85</v>
      </c>
      <c r="C79" s="99"/>
      <c r="D79" s="100"/>
      <c r="E79" s="31">
        <v>54389.74</v>
      </c>
      <c r="F79" s="32" t="e">
        <f>#REF!</f>
        <v>#REF!</v>
      </c>
      <c r="G79" s="33" t="e">
        <f>TRUNC(F79/E79,2)</f>
        <v>#REF!</v>
      </c>
    </row>
    <row r="80" ht="13.5" customHeight="1"/>
    <row r="81" spans="5:7" ht="13.5" customHeight="1">
      <c r="E81" s="87" t="s">
        <v>73</v>
      </c>
      <c r="F81" s="87"/>
      <c r="G81" s="87"/>
    </row>
    <row r="82" ht="13.5" customHeight="1"/>
    <row r="83" ht="13.5" customHeight="1"/>
    <row r="84" ht="13.5" customHeight="1"/>
    <row r="85" spans="1:7" ht="13.5" customHeight="1">
      <c r="A85" s="102" t="s">
        <v>74</v>
      </c>
      <c r="B85" s="102"/>
      <c r="C85" s="102"/>
      <c r="D85" s="102"/>
      <c r="E85" s="102"/>
      <c r="F85" s="102"/>
      <c r="G85" s="102"/>
    </row>
    <row r="86" spans="1:7" ht="13.5" customHeight="1">
      <c r="A86" s="86" t="s">
        <v>75</v>
      </c>
      <c r="B86" s="86"/>
      <c r="C86" s="86"/>
      <c r="D86" s="86"/>
      <c r="E86" s="86"/>
      <c r="F86" s="86"/>
      <c r="G86" s="86"/>
    </row>
    <row r="87" spans="1:7" ht="13.5" customHeight="1">
      <c r="A87" s="86" t="s">
        <v>76</v>
      </c>
      <c r="B87" s="86"/>
      <c r="C87" s="86"/>
      <c r="D87" s="86"/>
      <c r="E87" s="86"/>
      <c r="F87" s="86"/>
      <c r="G87" s="86"/>
    </row>
    <row r="88" spans="1:7" ht="13.5" customHeight="1">
      <c r="A88" s="86" t="s">
        <v>77</v>
      </c>
      <c r="B88" s="86"/>
      <c r="C88" s="86"/>
      <c r="D88" s="86"/>
      <c r="E88" s="86"/>
      <c r="F88" s="86"/>
      <c r="G88" s="86"/>
    </row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</sheetData>
  <sheetProtection/>
  <mergeCells count="40">
    <mergeCell ref="A1:G1"/>
    <mergeCell ref="A2:G2"/>
    <mergeCell ref="A3:G3"/>
    <mergeCell ref="A4:G4"/>
    <mergeCell ref="E10:F10"/>
    <mergeCell ref="G10:G11"/>
    <mergeCell ref="B6:G6"/>
    <mergeCell ref="A7:G7"/>
    <mergeCell ref="C10:C11"/>
    <mergeCell ref="D10:D11"/>
    <mergeCell ref="C5:D5"/>
    <mergeCell ref="E5:F5"/>
    <mergeCell ref="A53:G53"/>
    <mergeCell ref="A16:G16"/>
    <mergeCell ref="A21:G21"/>
    <mergeCell ref="A22:G22"/>
    <mergeCell ref="A8:G8"/>
    <mergeCell ref="A9:G9"/>
    <mergeCell ref="A10:A11"/>
    <mergeCell ref="B10:B11"/>
    <mergeCell ref="A12:G12"/>
    <mergeCell ref="A13:G13"/>
    <mergeCell ref="A15:G15"/>
    <mergeCell ref="A87:G87"/>
    <mergeCell ref="A69:G69"/>
    <mergeCell ref="A85:G85"/>
    <mergeCell ref="A78:G78"/>
    <mergeCell ref="A70:G70"/>
    <mergeCell ref="A86:G86"/>
    <mergeCell ref="A44:G44"/>
    <mergeCell ref="A88:G88"/>
    <mergeCell ref="E81:G81"/>
    <mergeCell ref="A27:G27"/>
    <mergeCell ref="A28:G28"/>
    <mergeCell ref="A37:G37"/>
    <mergeCell ref="A54:G54"/>
    <mergeCell ref="A38:G38"/>
    <mergeCell ref="A77:G77"/>
    <mergeCell ref="A43:G43"/>
    <mergeCell ref="B79:D79"/>
  </mergeCells>
  <printOptions horizontalCentered="1"/>
  <pageMargins left="0.984251968503937" right="0.984251968503937" top="1.3779527559055118" bottom="0.5905511811023623" header="0.5118110236220472" footer="0.5118110236220472"/>
  <pageSetup horizontalDpi="600" verticalDpi="600" orientation="portrait" paperSize="9" scale="57" r:id="rId1"/>
  <rowBreaks count="1" manualBreakCount="1">
    <brk id="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75" zoomScaleNormal="75" zoomScalePageLayoutView="0" workbookViewId="0" topLeftCell="A2">
      <selection activeCell="I18" sqref="I18"/>
    </sheetView>
  </sheetViews>
  <sheetFormatPr defaultColWidth="9.140625" defaultRowHeight="12.75"/>
  <cols>
    <col min="1" max="1" width="5.00390625" style="0" customWidth="1"/>
    <col min="2" max="2" width="22.00390625" style="0" bestFit="1" customWidth="1"/>
    <col min="3" max="3" width="8.8515625" style="0" bestFit="1" customWidth="1"/>
    <col min="4" max="4" width="116.8515625" style="0" bestFit="1" customWidth="1"/>
    <col min="5" max="5" width="8.421875" style="0" customWidth="1"/>
    <col min="6" max="6" width="9.8515625" style="0" bestFit="1" customWidth="1"/>
    <col min="7" max="7" width="16.140625" style="0" bestFit="1" customWidth="1"/>
    <col min="8" max="9" width="15.7109375" style="0" customWidth="1"/>
    <col min="11" max="11" width="15.7109375" style="0" bestFit="1" customWidth="1"/>
    <col min="13" max="13" width="21.421875" style="0" bestFit="1" customWidth="1"/>
  </cols>
  <sheetData>
    <row r="1" spans="1:10" ht="12.75">
      <c r="A1" s="48" t="s">
        <v>89</v>
      </c>
      <c r="B1" s="48"/>
      <c r="C1" s="48"/>
      <c r="D1" s="48"/>
      <c r="E1" s="48"/>
      <c r="F1" s="48"/>
      <c r="G1" s="48"/>
      <c r="H1" s="48"/>
      <c r="I1" s="48"/>
      <c r="J1" s="35"/>
    </row>
    <row r="2" spans="1:10" ht="12.75">
      <c r="A2" s="48" t="s">
        <v>112</v>
      </c>
      <c r="B2" s="48"/>
      <c r="C2" s="48"/>
      <c r="D2" s="48"/>
      <c r="E2" s="48"/>
      <c r="F2" s="48"/>
      <c r="G2" s="48"/>
      <c r="H2" s="48"/>
      <c r="I2" s="48"/>
      <c r="J2" s="35"/>
    </row>
    <row r="3" spans="1:10" ht="12.75">
      <c r="A3" s="48" t="s">
        <v>159</v>
      </c>
      <c r="B3" s="48"/>
      <c r="C3" s="48"/>
      <c r="D3" s="48"/>
      <c r="E3" s="48"/>
      <c r="F3" s="48"/>
      <c r="G3" s="48"/>
      <c r="H3" s="48"/>
      <c r="I3" s="48"/>
      <c r="J3" s="35"/>
    </row>
    <row r="4" spans="1:10" ht="12.75" customHeight="1">
      <c r="A4" s="36" t="s">
        <v>90</v>
      </c>
      <c r="B4" s="36" t="s">
        <v>91</v>
      </c>
      <c r="C4" s="36" t="s">
        <v>92</v>
      </c>
      <c r="D4" s="36" t="s">
        <v>93</v>
      </c>
      <c r="E4" s="36" t="s">
        <v>94</v>
      </c>
      <c r="F4" s="36" t="s">
        <v>95</v>
      </c>
      <c r="G4" s="36" t="s">
        <v>120</v>
      </c>
      <c r="H4" s="36" t="s">
        <v>96</v>
      </c>
      <c r="I4" s="36" t="s">
        <v>97</v>
      </c>
      <c r="J4" s="35"/>
    </row>
    <row r="5" spans="1:10" ht="12.75" customHeight="1">
      <c r="A5" s="37">
        <v>1</v>
      </c>
      <c r="B5" s="137" t="s">
        <v>98</v>
      </c>
      <c r="C5" s="138"/>
      <c r="D5" s="138"/>
      <c r="E5" s="138"/>
      <c r="F5" s="138"/>
      <c r="G5" s="138"/>
      <c r="H5" s="138"/>
      <c r="I5" s="139"/>
      <c r="J5" s="35"/>
    </row>
    <row r="6" spans="1:10" ht="12.75" customHeight="1">
      <c r="A6" s="38" t="s">
        <v>99</v>
      </c>
      <c r="B6" s="38" t="s">
        <v>100</v>
      </c>
      <c r="C6" s="39">
        <v>26.07</v>
      </c>
      <c r="D6" s="38" t="s">
        <v>101</v>
      </c>
      <c r="E6" s="40" t="s">
        <v>88</v>
      </c>
      <c r="F6" s="41">
        <v>3</v>
      </c>
      <c r="G6" s="41">
        <v>351.22</v>
      </c>
      <c r="H6" s="41">
        <f>G6+(G6*C6%)</f>
        <v>442.78305400000005</v>
      </c>
      <c r="I6" s="42">
        <f>F6*H6</f>
        <v>1328.3491620000002</v>
      </c>
      <c r="J6" s="35"/>
    </row>
    <row r="7" spans="1:10" ht="12.75" customHeight="1">
      <c r="A7" s="140" t="s">
        <v>102</v>
      </c>
      <c r="B7" s="140"/>
      <c r="C7" s="140"/>
      <c r="D7" s="140"/>
      <c r="E7" s="140"/>
      <c r="F7" s="140"/>
      <c r="G7" s="140"/>
      <c r="H7" s="140"/>
      <c r="I7" s="58">
        <f>SUM(I6:I6)</f>
        <v>1328.3491620000002</v>
      </c>
      <c r="J7" s="35"/>
    </row>
    <row r="8" spans="1:10" ht="12.75" customHeight="1">
      <c r="A8" s="37">
        <v>2</v>
      </c>
      <c r="B8" s="137" t="s">
        <v>168</v>
      </c>
      <c r="C8" s="138"/>
      <c r="D8" s="138"/>
      <c r="E8" s="138"/>
      <c r="F8" s="138"/>
      <c r="G8" s="138"/>
      <c r="H8" s="138"/>
      <c r="I8" s="139"/>
      <c r="J8" s="35"/>
    </row>
    <row r="9" spans="1:10" ht="12.75" customHeight="1">
      <c r="A9" s="55" t="s">
        <v>103</v>
      </c>
      <c r="B9" s="56" t="s">
        <v>106</v>
      </c>
      <c r="C9" s="39">
        <v>26.07</v>
      </c>
      <c r="D9" s="43" t="s">
        <v>107</v>
      </c>
      <c r="E9" s="44" t="s">
        <v>88</v>
      </c>
      <c r="F9" s="45">
        <v>6230.09</v>
      </c>
      <c r="G9" s="45">
        <v>1.21</v>
      </c>
      <c r="H9" s="41">
        <f aca="true" t="shared" si="0" ref="H9:H15">G9+(G9*C9%)</f>
        <v>1.525447</v>
      </c>
      <c r="I9" s="42">
        <f aca="true" t="shared" si="1" ref="I9:I15">F9*H9</f>
        <v>9503.67210023</v>
      </c>
      <c r="J9" s="35"/>
    </row>
    <row r="10" spans="1:11" ht="12.75" customHeight="1">
      <c r="A10" s="55" t="s">
        <v>104</v>
      </c>
      <c r="B10" s="56" t="s">
        <v>154</v>
      </c>
      <c r="C10" s="39">
        <v>26.07</v>
      </c>
      <c r="D10" s="43" t="s">
        <v>150</v>
      </c>
      <c r="E10" s="44" t="s">
        <v>108</v>
      </c>
      <c r="F10" s="45">
        <f>F9*0.03*2.5</f>
        <v>467.25675</v>
      </c>
      <c r="G10" s="45">
        <f>H31-H32</f>
        <v>80.72719999999998</v>
      </c>
      <c r="H10" s="41">
        <f t="shared" si="0"/>
        <v>101.77278103999998</v>
      </c>
      <c r="I10" s="42">
        <f t="shared" si="1"/>
        <v>47554.01890721201</v>
      </c>
      <c r="J10" s="35"/>
      <c r="K10" s="46"/>
    </row>
    <row r="11" spans="1:11" ht="12.75" customHeight="1">
      <c r="A11" s="55" t="s">
        <v>105</v>
      </c>
      <c r="B11" s="56" t="s">
        <v>152</v>
      </c>
      <c r="C11" s="39">
        <v>17.69</v>
      </c>
      <c r="D11" s="84" t="s">
        <v>151</v>
      </c>
      <c r="E11" s="44" t="s">
        <v>108</v>
      </c>
      <c r="F11" s="45">
        <f>F10*0.06</f>
        <v>28.035405</v>
      </c>
      <c r="G11" s="45">
        <v>2019.88</v>
      </c>
      <c r="H11" s="41">
        <f t="shared" si="0"/>
        <v>2377.1967720000002</v>
      </c>
      <c r="I11" s="42">
        <f t="shared" si="1"/>
        <v>66645.67426771267</v>
      </c>
      <c r="J11" s="35"/>
      <c r="K11" s="46"/>
    </row>
    <row r="12" spans="1:11" ht="12.75" customHeight="1">
      <c r="A12" s="55" t="s">
        <v>116</v>
      </c>
      <c r="B12" s="56" t="s">
        <v>162</v>
      </c>
      <c r="C12" s="39">
        <v>17.69</v>
      </c>
      <c r="D12" s="83" t="s">
        <v>163</v>
      </c>
      <c r="E12" s="44" t="s">
        <v>109</v>
      </c>
      <c r="F12" s="45">
        <v>7476</v>
      </c>
      <c r="G12" s="45">
        <v>0.87</v>
      </c>
      <c r="H12" s="41">
        <f t="shared" si="0"/>
        <v>1.023903</v>
      </c>
      <c r="I12" s="42">
        <f t="shared" si="1"/>
        <v>7654.6988280000005</v>
      </c>
      <c r="J12" s="35"/>
      <c r="K12" s="46"/>
    </row>
    <row r="13" spans="1:11" ht="12.75" customHeight="1">
      <c r="A13" s="54" t="s">
        <v>117</v>
      </c>
      <c r="B13" s="54" t="s">
        <v>113</v>
      </c>
      <c r="C13" s="39">
        <v>26.07</v>
      </c>
      <c r="D13" s="54" t="s">
        <v>114</v>
      </c>
      <c r="E13" s="39" t="s">
        <v>88</v>
      </c>
      <c r="F13" s="45">
        <v>3.18</v>
      </c>
      <c r="G13" s="45">
        <v>20.95</v>
      </c>
      <c r="H13" s="41">
        <f t="shared" si="0"/>
        <v>26.411665</v>
      </c>
      <c r="I13" s="42">
        <f t="shared" si="1"/>
        <v>83.9890947</v>
      </c>
      <c r="J13" s="35"/>
      <c r="K13" s="46"/>
    </row>
    <row r="14" spans="1:11" ht="12.75" customHeight="1">
      <c r="A14" s="54" t="s">
        <v>118</v>
      </c>
      <c r="B14" s="54" t="s">
        <v>113</v>
      </c>
      <c r="C14" s="39">
        <v>26.07</v>
      </c>
      <c r="D14" s="38" t="s">
        <v>115</v>
      </c>
      <c r="E14" s="39" t="s">
        <v>88</v>
      </c>
      <c r="F14" s="45">
        <v>124.5</v>
      </c>
      <c r="G14" s="45">
        <v>20.95</v>
      </c>
      <c r="H14" s="41">
        <f t="shared" si="0"/>
        <v>26.411665</v>
      </c>
      <c r="I14" s="42">
        <f t="shared" si="1"/>
        <v>3288.2522925</v>
      </c>
      <c r="J14" s="35"/>
      <c r="K14" s="46"/>
    </row>
    <row r="15" spans="1:11" ht="12.75" customHeight="1">
      <c r="A15" s="55" t="s">
        <v>153</v>
      </c>
      <c r="B15" s="54" t="s">
        <v>121</v>
      </c>
      <c r="C15" s="39">
        <v>26.07</v>
      </c>
      <c r="D15" s="38" t="s">
        <v>119</v>
      </c>
      <c r="E15" s="39" t="s">
        <v>94</v>
      </c>
      <c r="F15" s="45">
        <v>6</v>
      </c>
      <c r="G15" s="45">
        <f>H27</f>
        <v>351.18864</v>
      </c>
      <c r="H15" s="41">
        <f t="shared" si="0"/>
        <v>442.74351844800003</v>
      </c>
      <c r="I15" s="42">
        <f t="shared" si="1"/>
        <v>2656.461110688</v>
      </c>
      <c r="J15" s="35"/>
      <c r="K15" s="46"/>
    </row>
    <row r="16" spans="1:11" ht="12.75" customHeight="1">
      <c r="A16" s="140" t="s">
        <v>102</v>
      </c>
      <c r="B16" s="140"/>
      <c r="C16" s="140"/>
      <c r="D16" s="140"/>
      <c r="E16" s="140"/>
      <c r="F16" s="140"/>
      <c r="G16" s="140"/>
      <c r="H16" s="140"/>
      <c r="I16" s="58">
        <f>SUM(I9:I15)</f>
        <v>137386.76660104268</v>
      </c>
      <c r="J16" s="35"/>
      <c r="K16" s="46"/>
    </row>
    <row r="17" spans="1:10" ht="12.75">
      <c r="A17" s="140" t="s">
        <v>167</v>
      </c>
      <c r="B17" s="140"/>
      <c r="C17" s="140"/>
      <c r="D17" s="140"/>
      <c r="E17" s="140"/>
      <c r="F17" s="140"/>
      <c r="G17" s="140"/>
      <c r="H17" s="140"/>
      <c r="I17" s="58">
        <f>I7+I16</f>
        <v>138715.11576304268</v>
      </c>
      <c r="J17" s="35"/>
    </row>
    <row r="18" spans="1:10" ht="12.75">
      <c r="A18" s="47"/>
      <c r="B18" s="47"/>
      <c r="C18" s="47"/>
      <c r="D18" s="48"/>
      <c r="E18" s="49"/>
      <c r="F18" s="49"/>
      <c r="G18" s="49"/>
      <c r="H18" s="50"/>
      <c r="I18" s="50"/>
      <c r="J18" s="35"/>
    </row>
    <row r="19" spans="1:12" ht="12.75">
      <c r="A19" s="47"/>
      <c r="B19" s="136" t="s">
        <v>126</v>
      </c>
      <c r="C19" s="136"/>
      <c r="D19" s="136"/>
      <c r="E19" s="136"/>
      <c r="F19" s="136"/>
      <c r="G19" s="136"/>
      <c r="H19" s="136"/>
      <c r="I19" s="50"/>
      <c r="J19" s="61"/>
      <c r="K19" s="62"/>
      <c r="L19" s="62"/>
    </row>
    <row r="20" spans="1:12" ht="12.75">
      <c r="A20" s="59"/>
      <c r="B20" s="134" t="s">
        <v>122</v>
      </c>
      <c r="C20" s="134"/>
      <c r="D20" s="63" t="s">
        <v>123</v>
      </c>
      <c r="E20" s="63" t="s">
        <v>124</v>
      </c>
      <c r="F20" s="63" t="s">
        <v>128</v>
      </c>
      <c r="G20" s="63" t="s">
        <v>129</v>
      </c>
      <c r="H20" s="63" t="s">
        <v>130</v>
      </c>
      <c r="I20" s="64"/>
      <c r="J20" s="62"/>
      <c r="K20" s="62"/>
      <c r="L20" s="62"/>
    </row>
    <row r="21" spans="1:12" ht="12.75">
      <c r="A21" s="59"/>
      <c r="B21" s="133" t="s">
        <v>125</v>
      </c>
      <c r="C21" s="133"/>
      <c r="D21" s="54" t="s">
        <v>127</v>
      </c>
      <c r="E21" s="63" t="s">
        <v>88</v>
      </c>
      <c r="F21" s="68">
        <v>0.36</v>
      </c>
      <c r="G21" s="68">
        <v>664.13</v>
      </c>
      <c r="H21" s="68">
        <f aca="true" t="shared" si="2" ref="H21:H26">F21*G21</f>
        <v>239.08679999999998</v>
      </c>
      <c r="I21" s="64"/>
      <c r="J21" s="62"/>
      <c r="K21" s="62"/>
      <c r="L21" s="62"/>
    </row>
    <row r="22" spans="1:12" ht="12.75">
      <c r="A22" s="65"/>
      <c r="B22" s="133" t="s">
        <v>132</v>
      </c>
      <c r="C22" s="133"/>
      <c r="D22" s="57" t="s">
        <v>131</v>
      </c>
      <c r="E22" s="63" t="s">
        <v>133</v>
      </c>
      <c r="F22" s="68">
        <v>0.024</v>
      </c>
      <c r="G22" s="68">
        <v>93.52</v>
      </c>
      <c r="H22" s="68">
        <f t="shared" si="2"/>
        <v>2.24448</v>
      </c>
      <c r="I22" s="66"/>
      <c r="J22" s="62"/>
      <c r="K22" s="62"/>
      <c r="L22" s="62"/>
    </row>
    <row r="23" spans="1:12" ht="12.75">
      <c r="A23" s="65"/>
      <c r="B23" s="133" t="s">
        <v>134</v>
      </c>
      <c r="C23" s="133"/>
      <c r="D23" s="82" t="s">
        <v>164</v>
      </c>
      <c r="E23" s="63" t="s">
        <v>133</v>
      </c>
      <c r="F23" s="68">
        <v>0.024</v>
      </c>
      <c r="G23" s="68">
        <v>55.14</v>
      </c>
      <c r="H23" s="68">
        <f t="shared" si="2"/>
        <v>1.32336</v>
      </c>
      <c r="I23" s="66"/>
      <c r="J23" s="62"/>
      <c r="K23" s="62"/>
      <c r="L23" s="62"/>
    </row>
    <row r="24" spans="1:12" ht="12.75">
      <c r="A24" s="65"/>
      <c r="B24" s="133" t="s">
        <v>136</v>
      </c>
      <c r="C24" s="133"/>
      <c r="D24" s="57" t="s">
        <v>165</v>
      </c>
      <c r="E24" s="63" t="s">
        <v>135</v>
      </c>
      <c r="F24" s="68">
        <v>0.2</v>
      </c>
      <c r="G24" s="68">
        <v>15.52</v>
      </c>
      <c r="H24" s="68">
        <f t="shared" si="2"/>
        <v>3.104</v>
      </c>
      <c r="I24" s="66"/>
      <c r="J24" s="62"/>
      <c r="K24" s="62"/>
      <c r="L24" s="62"/>
    </row>
    <row r="25" spans="1:12" ht="12.75">
      <c r="A25" s="65"/>
      <c r="B25" s="133" t="s">
        <v>137</v>
      </c>
      <c r="C25" s="133"/>
      <c r="D25" s="57" t="s">
        <v>166</v>
      </c>
      <c r="E25" s="63" t="s">
        <v>135</v>
      </c>
      <c r="F25" s="68">
        <v>1</v>
      </c>
      <c r="G25" s="68">
        <v>11.23</v>
      </c>
      <c r="H25" s="68">
        <f t="shared" si="2"/>
        <v>11.23</v>
      </c>
      <c r="I25" s="66"/>
      <c r="J25" s="62"/>
      <c r="K25" s="62"/>
      <c r="L25" s="62"/>
    </row>
    <row r="26" spans="1:12" ht="12.75">
      <c r="A26" s="65"/>
      <c r="B26" s="133" t="s">
        <v>139</v>
      </c>
      <c r="C26" s="133"/>
      <c r="D26" s="57" t="s">
        <v>138</v>
      </c>
      <c r="E26" s="63" t="s">
        <v>140</v>
      </c>
      <c r="F26" s="68">
        <v>3</v>
      </c>
      <c r="G26" s="68">
        <v>31.4</v>
      </c>
      <c r="H26" s="68">
        <f t="shared" si="2"/>
        <v>94.19999999999999</v>
      </c>
      <c r="I26" s="66"/>
      <c r="J26" s="62"/>
      <c r="K26" s="62"/>
      <c r="L26" s="62"/>
    </row>
    <row r="27" spans="1:12" ht="12.75">
      <c r="A27" s="65"/>
      <c r="B27" s="134" t="s">
        <v>141</v>
      </c>
      <c r="C27" s="134"/>
      <c r="D27" s="134"/>
      <c r="E27" s="134"/>
      <c r="F27" s="134"/>
      <c r="G27" s="134"/>
      <c r="H27" s="68">
        <f>SUM(H21:H26)</f>
        <v>351.18864</v>
      </c>
      <c r="I27" s="66"/>
      <c r="J27" s="62"/>
      <c r="K27" s="62"/>
      <c r="L27" s="62"/>
    </row>
    <row r="28" spans="1:9" ht="12.75">
      <c r="A28" s="35"/>
      <c r="B28" s="135"/>
      <c r="C28" s="135"/>
      <c r="D28" s="59"/>
      <c r="E28" s="60"/>
      <c r="F28" s="67"/>
      <c r="G28" s="67"/>
      <c r="H28" s="67"/>
      <c r="I28" s="35"/>
    </row>
    <row r="29" spans="1:9" ht="12.75">
      <c r="A29" s="35"/>
      <c r="B29" s="136" t="s">
        <v>156</v>
      </c>
      <c r="C29" s="136"/>
      <c r="D29" s="136"/>
      <c r="E29" s="136"/>
      <c r="F29" s="136"/>
      <c r="G29" s="136"/>
      <c r="H29" s="136"/>
      <c r="I29" s="35"/>
    </row>
    <row r="30" spans="1:9" ht="12.75">
      <c r="A30" s="35"/>
      <c r="B30" s="134" t="s">
        <v>122</v>
      </c>
      <c r="C30" s="134"/>
      <c r="D30" s="63" t="s">
        <v>123</v>
      </c>
      <c r="E30" s="63" t="s">
        <v>124</v>
      </c>
      <c r="F30" s="63" t="s">
        <v>128</v>
      </c>
      <c r="G30" s="63" t="s">
        <v>129</v>
      </c>
      <c r="H30" s="63" t="s">
        <v>130</v>
      </c>
      <c r="I30" s="35"/>
    </row>
    <row r="31" spans="1:9" ht="12.75">
      <c r="A31" s="35"/>
      <c r="B31" s="132" t="s">
        <v>158</v>
      </c>
      <c r="C31" s="132"/>
      <c r="D31" s="77" t="s">
        <v>155</v>
      </c>
      <c r="E31" s="78" t="s">
        <v>108</v>
      </c>
      <c r="F31" s="78">
        <v>1</v>
      </c>
      <c r="G31" s="78">
        <v>201.92</v>
      </c>
      <c r="H31" s="78">
        <f>F31*G31</f>
        <v>201.92</v>
      </c>
      <c r="I31" s="35"/>
    </row>
    <row r="32" spans="1:9" ht="12.75">
      <c r="A32" s="35"/>
      <c r="B32" s="132" t="s">
        <v>161</v>
      </c>
      <c r="C32" s="132"/>
      <c r="D32" s="83" t="s">
        <v>160</v>
      </c>
      <c r="E32" s="78" t="s">
        <v>108</v>
      </c>
      <c r="F32" s="78">
        <v>0.06</v>
      </c>
      <c r="G32" s="78">
        <v>2019.88</v>
      </c>
      <c r="H32" s="78">
        <f>F32*G32</f>
        <v>121.1928</v>
      </c>
      <c r="I32" s="35"/>
    </row>
    <row r="33" spans="1:9" ht="12.75">
      <c r="A33" s="35"/>
      <c r="B33" s="59"/>
      <c r="C33" s="59"/>
      <c r="E33" s="60"/>
      <c r="F33" s="67"/>
      <c r="G33" s="67"/>
      <c r="H33" s="67"/>
      <c r="I33" s="35"/>
    </row>
    <row r="34" spans="1:9" ht="12.75">
      <c r="A34" s="35"/>
      <c r="B34" s="59"/>
      <c r="C34" s="59"/>
      <c r="E34" s="60"/>
      <c r="F34" s="67"/>
      <c r="G34" s="67"/>
      <c r="H34" s="67"/>
      <c r="I34" s="35"/>
    </row>
    <row r="35" spans="1:9" ht="12.75">
      <c r="A35" s="35"/>
      <c r="B35" s="59"/>
      <c r="C35" s="59"/>
      <c r="D35" s="59"/>
      <c r="E35" s="60"/>
      <c r="F35" s="67"/>
      <c r="G35" s="67"/>
      <c r="H35" s="67"/>
      <c r="I35" s="35"/>
    </row>
    <row r="36" spans="1:9" ht="12.75">
      <c r="A36" s="35"/>
      <c r="B36" s="59"/>
      <c r="C36" s="59"/>
      <c r="D36" s="59"/>
      <c r="E36" s="60"/>
      <c r="F36" s="67"/>
      <c r="G36" s="67"/>
      <c r="H36" s="67"/>
      <c r="I36" s="35"/>
    </row>
    <row r="37" spans="1:9" ht="12.75">
      <c r="A37" s="35"/>
      <c r="B37" s="35"/>
      <c r="C37" s="35"/>
      <c r="D37" s="69"/>
      <c r="E37" s="53"/>
      <c r="F37" s="53"/>
      <c r="G37" s="53"/>
      <c r="H37" s="53"/>
      <c r="I37" s="35"/>
    </row>
    <row r="38" spans="1:9" ht="12.75">
      <c r="A38" s="35"/>
      <c r="B38" s="35"/>
      <c r="C38" s="35"/>
      <c r="D38" s="60" t="s">
        <v>110</v>
      </c>
      <c r="E38" s="53"/>
      <c r="F38" s="53"/>
      <c r="G38" s="53"/>
      <c r="H38" s="53"/>
      <c r="I38" s="35"/>
    </row>
    <row r="39" spans="1:9" ht="12.75">
      <c r="A39" s="35"/>
      <c r="B39" s="35"/>
      <c r="C39" s="35"/>
      <c r="D39" s="60" t="s">
        <v>111</v>
      </c>
      <c r="E39" s="53"/>
      <c r="F39" s="53"/>
      <c r="G39" s="53"/>
      <c r="H39" s="53"/>
      <c r="I39" s="35"/>
    </row>
    <row r="40" spans="1:9" ht="12.75">
      <c r="A40" s="35"/>
      <c r="B40" s="35"/>
      <c r="C40" s="35"/>
      <c r="D40" s="35"/>
      <c r="E40" s="53"/>
      <c r="F40" s="53"/>
      <c r="G40" s="53"/>
      <c r="H40" s="53"/>
      <c r="I40" s="35"/>
    </row>
    <row r="41" spans="5:8" ht="12.75">
      <c r="E41" s="52"/>
      <c r="F41" s="52"/>
      <c r="G41" s="52"/>
      <c r="H41" s="52"/>
    </row>
    <row r="42" spans="5:8" ht="12.75">
      <c r="E42" s="52"/>
      <c r="F42" s="52"/>
      <c r="G42" s="52"/>
      <c r="H42" s="52"/>
    </row>
    <row r="43" spans="5:8" ht="12.75">
      <c r="E43" s="52"/>
      <c r="F43" s="52"/>
      <c r="G43" s="52"/>
      <c r="H43" s="52"/>
    </row>
    <row r="44" spans="5:8" ht="12.75">
      <c r="E44" s="52"/>
      <c r="F44" s="52"/>
      <c r="G44" s="52"/>
      <c r="H44" s="52"/>
    </row>
  </sheetData>
  <sheetProtection/>
  <mergeCells count="19">
    <mergeCell ref="B5:I5"/>
    <mergeCell ref="A7:H7"/>
    <mergeCell ref="B8:I8"/>
    <mergeCell ref="A16:H16"/>
    <mergeCell ref="A17:H17"/>
    <mergeCell ref="B19:H19"/>
    <mergeCell ref="B20:C20"/>
    <mergeCell ref="B21:C21"/>
    <mergeCell ref="B22:C22"/>
    <mergeCell ref="B23:C23"/>
    <mergeCell ref="B30:C30"/>
    <mergeCell ref="B31:C31"/>
    <mergeCell ref="B32:C32"/>
    <mergeCell ref="B24:C24"/>
    <mergeCell ref="B25:C25"/>
    <mergeCell ref="B26:C26"/>
    <mergeCell ref="B27:G27"/>
    <mergeCell ref="B28:C28"/>
    <mergeCell ref="B29:H29"/>
  </mergeCells>
  <conditionalFormatting sqref="E9:E12">
    <cfRule type="expression" priority="39" dxfId="0" stopIfTrue="1">
      <formula>$D9=$BC9</formula>
    </cfRule>
  </conditionalFormatting>
  <conditionalFormatting sqref="D31:D32 B9:B12 D9:D12">
    <cfRule type="expression" priority="41" dxfId="0" stopIfTrue="1">
      <formula>$D9=$BB9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4.8515625" style="0" customWidth="1"/>
    <col min="2" max="2" width="48.8515625" style="0" bestFit="1" customWidth="1"/>
    <col min="3" max="3" width="13.7109375" style="0" bestFit="1" customWidth="1"/>
    <col min="4" max="4" width="11.28125" style="0" bestFit="1" customWidth="1"/>
    <col min="5" max="5" width="12.7109375" style="0" bestFit="1" customWidth="1"/>
    <col min="6" max="6" width="12.140625" style="0" bestFit="1" customWidth="1"/>
    <col min="7" max="7" width="12.7109375" style="0" bestFit="1" customWidth="1"/>
    <col min="8" max="8" width="11.28125" style="0" bestFit="1" customWidth="1"/>
    <col min="9" max="9" width="12.7109375" style="0" bestFit="1" customWidth="1"/>
    <col min="10" max="10" width="11.28125" style="0" bestFit="1" customWidth="1"/>
    <col min="11" max="11" width="12.7109375" style="0" bestFit="1" customWidth="1"/>
  </cols>
  <sheetData>
    <row r="1" spans="1:11" ht="15.75">
      <c r="A1" s="76" t="s">
        <v>89</v>
      </c>
      <c r="B1" s="59"/>
      <c r="C1" s="59"/>
      <c r="D1" s="59"/>
      <c r="E1" s="59"/>
      <c r="F1" s="59"/>
      <c r="G1" s="59"/>
      <c r="H1" s="59"/>
      <c r="I1" s="59"/>
      <c r="J1" s="59"/>
      <c r="K1" s="51"/>
    </row>
    <row r="2" spans="1:11" ht="15.75">
      <c r="A2" s="76" t="s">
        <v>112</v>
      </c>
      <c r="B2" s="59"/>
      <c r="C2" s="59"/>
      <c r="D2" s="135"/>
      <c r="E2" s="135"/>
      <c r="F2" s="135"/>
      <c r="G2" s="135"/>
      <c r="H2" s="59"/>
      <c r="I2" s="59"/>
      <c r="J2" s="59"/>
      <c r="K2" s="51"/>
    </row>
    <row r="3" spans="1:11" ht="15.75">
      <c r="A3" s="76"/>
      <c r="B3" s="59"/>
      <c r="C3" s="59"/>
      <c r="D3" s="60"/>
      <c r="E3" s="60"/>
      <c r="F3" s="60"/>
      <c r="G3" s="60"/>
      <c r="H3" s="59"/>
      <c r="I3" s="59"/>
      <c r="J3" s="59"/>
      <c r="K3" s="51"/>
    </row>
    <row r="4" spans="1:11" ht="12.75">
      <c r="A4" s="141" t="s">
        <v>149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1" ht="12.75">
      <c r="A5" s="134" t="s">
        <v>142</v>
      </c>
      <c r="B5" s="134" t="s">
        <v>123</v>
      </c>
      <c r="C5" s="134" t="s">
        <v>130</v>
      </c>
      <c r="D5" s="134" t="s">
        <v>147</v>
      </c>
      <c r="E5" s="134"/>
      <c r="F5" s="134"/>
      <c r="G5" s="134"/>
      <c r="H5" s="134" t="s">
        <v>148</v>
      </c>
      <c r="I5" s="134"/>
      <c r="J5" s="134"/>
      <c r="K5" s="134"/>
    </row>
    <row r="6" spans="1:11" ht="12.75">
      <c r="A6" s="134"/>
      <c r="B6" s="134"/>
      <c r="C6" s="134"/>
      <c r="D6" s="134" t="s">
        <v>143</v>
      </c>
      <c r="E6" s="134"/>
      <c r="F6" s="134" t="s">
        <v>144</v>
      </c>
      <c r="G6" s="134"/>
      <c r="H6" s="134" t="s">
        <v>143</v>
      </c>
      <c r="I6" s="134"/>
      <c r="J6" s="134" t="s">
        <v>144</v>
      </c>
      <c r="K6" s="134"/>
    </row>
    <row r="7" spans="1:11" ht="12.75">
      <c r="A7" s="134"/>
      <c r="B7" s="134"/>
      <c r="C7" s="134"/>
      <c r="D7" s="79" t="s">
        <v>145</v>
      </c>
      <c r="E7" s="79" t="s">
        <v>146</v>
      </c>
      <c r="F7" s="79" t="s">
        <v>145</v>
      </c>
      <c r="G7" s="79" t="s">
        <v>146</v>
      </c>
      <c r="H7" s="79" t="s">
        <v>145</v>
      </c>
      <c r="I7" s="79" t="s">
        <v>146</v>
      </c>
      <c r="J7" s="79" t="s">
        <v>145</v>
      </c>
      <c r="K7" s="79" t="s">
        <v>146</v>
      </c>
    </row>
    <row r="8" spans="1:11" ht="12.75">
      <c r="A8" s="63">
        <v>1</v>
      </c>
      <c r="B8" s="54" t="s">
        <v>98</v>
      </c>
      <c r="C8" s="40">
        <f>Orçamento!I7</f>
        <v>1328.3491620000002</v>
      </c>
      <c r="D8" s="70">
        <f>1328.35/C8</f>
        <v>1.000000630858229</v>
      </c>
      <c r="E8" s="70">
        <v>1</v>
      </c>
      <c r="F8" s="40">
        <f>D8*C8</f>
        <v>1328.3500000000001</v>
      </c>
      <c r="G8" s="40">
        <f>E8*C8</f>
        <v>1328.3491620000002</v>
      </c>
      <c r="H8" s="70">
        <v>0</v>
      </c>
      <c r="I8" s="70">
        <v>1</v>
      </c>
      <c r="J8" s="40">
        <f>H8*C8</f>
        <v>0</v>
      </c>
      <c r="K8" s="40">
        <f>I8*C8</f>
        <v>1328.3491620000002</v>
      </c>
    </row>
    <row r="9" spans="1:11" ht="12.75">
      <c r="A9" s="63">
        <v>2</v>
      </c>
      <c r="B9" s="54" t="s">
        <v>168</v>
      </c>
      <c r="C9" s="40">
        <f>Orçamento!I16</f>
        <v>137386.76660104268</v>
      </c>
      <c r="D9" s="70">
        <f>131358.06/137386.77</f>
        <v>0.9561187005124293</v>
      </c>
      <c r="E9" s="70">
        <f>D9</f>
        <v>0.9561187005124293</v>
      </c>
      <c r="F9" s="40">
        <f>D9*C9</f>
        <v>131358.05675019335</v>
      </c>
      <c r="G9" s="40">
        <f>E9*C9</f>
        <v>131358.05675019335</v>
      </c>
      <c r="H9" s="70">
        <f>(C9-G9)/C9</f>
        <v>0.04388129948757064</v>
      </c>
      <c r="I9" s="70">
        <f>E9+H9</f>
        <v>1</v>
      </c>
      <c r="J9" s="40">
        <f>C9*H9</f>
        <v>6028.709850849322</v>
      </c>
      <c r="K9" s="40">
        <f>G9+J9</f>
        <v>137386.76660104268</v>
      </c>
    </row>
    <row r="10" spans="1:11" ht="12.75">
      <c r="A10" s="141" t="s">
        <v>157</v>
      </c>
      <c r="B10" s="141"/>
      <c r="C10" s="85">
        <f>Orçamento!I17</f>
        <v>138715.11576304268</v>
      </c>
      <c r="D10" s="72">
        <f>F10/C10</f>
        <v>0.9565389180574398</v>
      </c>
      <c r="E10" s="72">
        <f>G10/C10</f>
        <v>0.9565389120162813</v>
      </c>
      <c r="F10" s="71">
        <f>SUM(F8:F9)</f>
        <v>132686.40675019336</v>
      </c>
      <c r="G10" s="71">
        <f>SUM(G8:G9)</f>
        <v>132686.40591219335</v>
      </c>
      <c r="H10" s="72">
        <f>J10/C10</f>
        <v>0.04346108798371869</v>
      </c>
      <c r="I10" s="72">
        <f>K10/C10</f>
        <v>1</v>
      </c>
      <c r="J10" s="71">
        <f>SUM(J8:J9)</f>
        <v>6028.709850849322</v>
      </c>
      <c r="K10" s="73">
        <f>SUM(K8:K9)</f>
        <v>138715.11576304268</v>
      </c>
    </row>
    <row r="11" spans="1:10" ht="12.75">
      <c r="A11" s="59"/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12.75">
      <c r="A12" s="59"/>
      <c r="B12" s="59"/>
      <c r="C12" s="59"/>
      <c r="D12" s="59"/>
      <c r="E12" s="59"/>
      <c r="F12" s="59"/>
      <c r="G12" s="81"/>
      <c r="H12" s="59"/>
      <c r="I12" s="59"/>
      <c r="J12" s="59"/>
    </row>
    <row r="13" spans="1:10" ht="12.75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12.75">
      <c r="A14" s="59"/>
      <c r="B14" s="59"/>
      <c r="C14" s="59"/>
      <c r="D14" s="59"/>
      <c r="E14" s="59"/>
      <c r="F14" s="59"/>
      <c r="G14" s="80"/>
      <c r="H14" s="59"/>
      <c r="I14" s="59"/>
      <c r="J14" s="59"/>
    </row>
    <row r="15" spans="1:10" ht="12.75">
      <c r="A15" s="59"/>
      <c r="B15" s="59"/>
      <c r="C15" s="59"/>
      <c r="D15" s="59"/>
      <c r="E15" s="59"/>
      <c r="F15" s="59"/>
      <c r="G15" s="80"/>
      <c r="H15" s="59"/>
      <c r="I15" s="59"/>
      <c r="J15" s="59"/>
    </row>
    <row r="16" spans="1:10" ht="12.75">
      <c r="A16" s="59"/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15.75">
      <c r="A17" s="59"/>
      <c r="B17" s="59"/>
      <c r="C17" s="59"/>
      <c r="D17" s="74" t="s">
        <v>110</v>
      </c>
      <c r="E17" s="59"/>
      <c r="F17" s="59"/>
      <c r="G17" s="59"/>
      <c r="H17" s="59"/>
      <c r="I17" s="59"/>
      <c r="J17" s="59"/>
    </row>
    <row r="18" spans="1:10" ht="15.75">
      <c r="A18" s="59"/>
      <c r="B18" s="59"/>
      <c r="C18" s="59"/>
      <c r="D18" s="74" t="s">
        <v>111</v>
      </c>
      <c r="E18" s="59"/>
      <c r="F18" s="59"/>
      <c r="G18" s="59"/>
      <c r="H18" s="59"/>
      <c r="I18" s="59"/>
      <c r="J18" s="59"/>
    </row>
    <row r="19" spans="1:10" ht="15">
      <c r="A19" s="59"/>
      <c r="B19" s="59"/>
      <c r="C19" s="59"/>
      <c r="D19" s="75"/>
      <c r="E19" s="59"/>
      <c r="F19" s="59"/>
      <c r="G19" s="59"/>
      <c r="H19" s="59"/>
      <c r="I19" s="59"/>
      <c r="J19" s="59"/>
    </row>
    <row r="20" spans="1:10" ht="12.75">
      <c r="A20" s="59"/>
      <c r="B20" s="59"/>
      <c r="C20" s="59"/>
      <c r="D20" s="59"/>
      <c r="E20" s="59"/>
      <c r="F20" s="59"/>
      <c r="G20" s="59"/>
      <c r="H20" s="59"/>
      <c r="I20" s="59"/>
      <c r="J20" s="59"/>
    </row>
  </sheetData>
  <sheetProtection/>
  <mergeCells count="12">
    <mergeCell ref="F6:G6"/>
    <mergeCell ref="H6:I6"/>
    <mergeCell ref="J6:K6"/>
    <mergeCell ref="A10:B10"/>
    <mergeCell ref="D2:G2"/>
    <mergeCell ref="A4:K4"/>
    <mergeCell ref="A5:A7"/>
    <mergeCell ref="B5:B7"/>
    <mergeCell ref="C5:C7"/>
    <mergeCell ref="D5:G5"/>
    <mergeCell ref="H5:K5"/>
    <mergeCell ref="D6:E6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D1">
      <selection activeCell="D1" sqref="A1:IV16384"/>
    </sheetView>
  </sheetViews>
  <sheetFormatPr defaultColWidth="9.140625" defaultRowHeight="12.75"/>
  <cols>
    <col min="1" max="1" width="5.00390625" style="0" customWidth="1"/>
    <col min="2" max="2" width="22.00390625" style="0" bestFit="1" customWidth="1"/>
    <col min="3" max="3" width="8.8515625" style="0" bestFit="1" customWidth="1"/>
    <col min="4" max="4" width="116.8515625" style="0" bestFit="1" customWidth="1"/>
    <col min="5" max="5" width="8.421875" style="0" customWidth="1"/>
    <col min="6" max="6" width="9.8515625" style="0" bestFit="1" customWidth="1"/>
    <col min="7" max="7" width="16.140625" style="0" bestFit="1" customWidth="1"/>
    <col min="8" max="9" width="15.7109375" style="0" customWidth="1"/>
    <col min="11" max="11" width="15.7109375" style="0" bestFit="1" customWidth="1"/>
    <col min="13" max="13" width="21.421875" style="0" bestFit="1" customWidth="1"/>
  </cols>
  <sheetData>
    <row r="1" spans="1:10" ht="12.75">
      <c r="A1" s="48" t="s">
        <v>89</v>
      </c>
      <c r="B1" s="48"/>
      <c r="C1" s="48"/>
      <c r="D1" s="48"/>
      <c r="E1" s="48"/>
      <c r="F1" s="48"/>
      <c r="G1" s="48"/>
      <c r="H1" s="48"/>
      <c r="I1" s="48"/>
      <c r="J1" s="35"/>
    </row>
    <row r="2" spans="1:10" ht="12.75">
      <c r="A2" s="48" t="s">
        <v>112</v>
      </c>
      <c r="B2" s="48"/>
      <c r="C2" s="48"/>
      <c r="D2" s="48"/>
      <c r="E2" s="48"/>
      <c r="F2" s="48"/>
      <c r="G2" s="48"/>
      <c r="H2" s="48"/>
      <c r="I2" s="48"/>
      <c r="J2" s="35"/>
    </row>
    <row r="3" spans="1:10" ht="12.75">
      <c r="A3" s="48" t="s">
        <v>169</v>
      </c>
      <c r="B3" s="48"/>
      <c r="C3" s="48"/>
      <c r="D3" s="48"/>
      <c r="E3" s="48"/>
      <c r="F3" s="48"/>
      <c r="G3" s="48"/>
      <c r="H3" s="48"/>
      <c r="I3" s="48"/>
      <c r="J3" s="35"/>
    </row>
    <row r="4" spans="1:10" ht="12.75">
      <c r="A4" s="48"/>
      <c r="B4" s="48"/>
      <c r="C4" s="48"/>
      <c r="D4" s="48"/>
      <c r="E4" s="48"/>
      <c r="F4" s="48"/>
      <c r="G4" s="48"/>
      <c r="H4" s="48"/>
      <c r="I4" s="48"/>
      <c r="J4" s="35"/>
    </row>
    <row r="5" spans="1:10" ht="15.75">
      <c r="A5" s="142" t="s">
        <v>170</v>
      </c>
      <c r="B5" s="143"/>
      <c r="C5" s="143"/>
      <c r="D5" s="143"/>
      <c r="E5" s="143"/>
      <c r="F5" s="143"/>
      <c r="G5" s="143"/>
      <c r="H5" s="143"/>
      <c r="I5" s="144"/>
      <c r="J5" s="35"/>
    </row>
    <row r="6" spans="1:10" ht="12.75">
      <c r="A6" s="36" t="s">
        <v>90</v>
      </c>
      <c r="B6" s="36" t="s">
        <v>91</v>
      </c>
      <c r="C6" s="36" t="s">
        <v>92</v>
      </c>
      <c r="D6" s="36" t="s">
        <v>93</v>
      </c>
      <c r="E6" s="36" t="s">
        <v>94</v>
      </c>
      <c r="F6" s="36" t="s">
        <v>95</v>
      </c>
      <c r="G6" s="36" t="s">
        <v>120</v>
      </c>
      <c r="H6" s="36" t="s">
        <v>96</v>
      </c>
      <c r="I6" s="36" t="s">
        <v>97</v>
      </c>
      <c r="J6" s="35"/>
    </row>
    <row r="7" spans="1:10" ht="12.75">
      <c r="A7" s="37">
        <v>1</v>
      </c>
      <c r="B7" s="137" t="s">
        <v>98</v>
      </c>
      <c r="C7" s="138"/>
      <c r="D7" s="138"/>
      <c r="E7" s="138"/>
      <c r="F7" s="138"/>
      <c r="G7" s="138"/>
      <c r="H7" s="138"/>
      <c r="I7" s="139"/>
      <c r="J7" s="35"/>
    </row>
    <row r="8" spans="1:10" ht="12.75">
      <c r="A8" s="38" t="s">
        <v>99</v>
      </c>
      <c r="B8" s="38" t="s">
        <v>100</v>
      </c>
      <c r="C8" s="39">
        <v>26.07</v>
      </c>
      <c r="D8" s="38" t="s">
        <v>101</v>
      </c>
      <c r="E8" s="40" t="s">
        <v>88</v>
      </c>
      <c r="F8" s="41">
        <v>3</v>
      </c>
      <c r="G8" s="41">
        <v>368.08</v>
      </c>
      <c r="H8" s="41">
        <f>G8+(G8*C8%)</f>
        <v>464.038456</v>
      </c>
      <c r="I8" s="42">
        <f>F8*H8</f>
        <v>1392.115368</v>
      </c>
      <c r="J8" s="35"/>
    </row>
    <row r="9" spans="1:10" ht="12.75">
      <c r="A9" s="145" t="s">
        <v>102</v>
      </c>
      <c r="B9" s="146"/>
      <c r="C9" s="146"/>
      <c r="D9" s="146"/>
      <c r="E9" s="146"/>
      <c r="F9" s="146"/>
      <c r="G9" s="146"/>
      <c r="H9" s="147"/>
      <c r="I9" s="58">
        <f>SUM(I8:I8)</f>
        <v>1392.115368</v>
      </c>
      <c r="J9" s="35"/>
    </row>
    <row r="10" spans="1:10" ht="12.75">
      <c r="A10" s="37">
        <v>2</v>
      </c>
      <c r="B10" s="137" t="s">
        <v>168</v>
      </c>
      <c r="C10" s="138"/>
      <c r="D10" s="138"/>
      <c r="E10" s="138"/>
      <c r="F10" s="138"/>
      <c r="G10" s="138"/>
      <c r="H10" s="138"/>
      <c r="I10" s="139"/>
      <c r="J10" s="35"/>
    </row>
    <row r="11" spans="1:10" ht="12.75">
      <c r="A11" s="55" t="s">
        <v>103</v>
      </c>
      <c r="B11" s="56" t="s">
        <v>106</v>
      </c>
      <c r="C11" s="39">
        <v>26.07</v>
      </c>
      <c r="D11" s="43" t="s">
        <v>107</v>
      </c>
      <c r="E11" s="44" t="s">
        <v>88</v>
      </c>
      <c r="F11" s="45">
        <v>6230.09</v>
      </c>
      <c r="G11" s="45">
        <v>1.22</v>
      </c>
      <c r="H11" s="41">
        <f aca="true" t="shared" si="0" ref="H11:H16">G11+(G11*C11%)</f>
        <v>1.538054</v>
      </c>
      <c r="I11" s="42">
        <f aca="true" t="shared" si="1" ref="I11:I16">F11*H11</f>
        <v>9582.21484486</v>
      </c>
      <c r="J11" s="35"/>
    </row>
    <row r="12" spans="1:11" ht="24">
      <c r="A12" s="55" t="s">
        <v>104</v>
      </c>
      <c r="B12" s="56" t="s">
        <v>171</v>
      </c>
      <c r="C12" s="39">
        <v>26.07</v>
      </c>
      <c r="D12" s="148" t="s">
        <v>172</v>
      </c>
      <c r="E12" s="44" t="s">
        <v>133</v>
      </c>
      <c r="F12" s="45">
        <v>186.9</v>
      </c>
      <c r="G12" s="45">
        <v>627.8</v>
      </c>
      <c r="H12" s="41">
        <f t="shared" si="0"/>
        <v>791.46746</v>
      </c>
      <c r="I12" s="42">
        <f t="shared" si="1"/>
        <v>147925.268274</v>
      </c>
      <c r="J12" s="35"/>
      <c r="K12" s="46"/>
    </row>
    <row r="13" spans="1:11" ht="12.75">
      <c r="A13" s="55" t="s">
        <v>116</v>
      </c>
      <c r="B13" s="56" t="s">
        <v>162</v>
      </c>
      <c r="C13" s="39">
        <v>17.69</v>
      </c>
      <c r="D13" s="83" t="s">
        <v>163</v>
      </c>
      <c r="E13" s="44" t="s">
        <v>109</v>
      </c>
      <c r="F13" s="45">
        <v>7476</v>
      </c>
      <c r="G13" s="45">
        <v>0.87</v>
      </c>
      <c r="H13" s="41">
        <f t="shared" si="0"/>
        <v>1.023903</v>
      </c>
      <c r="I13" s="42">
        <f t="shared" si="1"/>
        <v>7654.6988280000005</v>
      </c>
      <c r="J13" s="35"/>
      <c r="K13" s="46"/>
    </row>
    <row r="14" spans="1:11" ht="12.75">
      <c r="A14" s="54" t="s">
        <v>117</v>
      </c>
      <c r="B14" s="54" t="s">
        <v>113</v>
      </c>
      <c r="C14" s="39">
        <v>26.07</v>
      </c>
      <c r="D14" s="54" t="s">
        <v>114</v>
      </c>
      <c r="E14" s="39" t="s">
        <v>88</v>
      </c>
      <c r="F14" s="45">
        <v>3.18</v>
      </c>
      <c r="G14" s="45">
        <v>21.09</v>
      </c>
      <c r="H14" s="41">
        <f t="shared" si="0"/>
        <v>26.588163</v>
      </c>
      <c r="I14" s="42">
        <f t="shared" si="1"/>
        <v>84.55035834</v>
      </c>
      <c r="J14" s="35"/>
      <c r="K14" s="46"/>
    </row>
    <row r="15" spans="1:11" ht="12.75">
      <c r="A15" s="54" t="s">
        <v>118</v>
      </c>
      <c r="B15" s="54" t="s">
        <v>113</v>
      </c>
      <c r="C15" s="39">
        <v>26.07</v>
      </c>
      <c r="D15" s="38" t="s">
        <v>115</v>
      </c>
      <c r="E15" s="39" t="s">
        <v>88</v>
      </c>
      <c r="F15" s="45">
        <v>124.5</v>
      </c>
      <c r="G15" s="45">
        <v>21.09</v>
      </c>
      <c r="H15" s="41">
        <f t="shared" si="0"/>
        <v>26.588163</v>
      </c>
      <c r="I15" s="42">
        <f t="shared" si="1"/>
        <v>3310.2262935000003</v>
      </c>
      <c r="J15" s="35"/>
      <c r="K15" s="46"/>
    </row>
    <row r="16" spans="1:11" ht="24">
      <c r="A16" s="55" t="s">
        <v>153</v>
      </c>
      <c r="B16" s="54" t="s">
        <v>173</v>
      </c>
      <c r="C16" s="39">
        <v>26.07</v>
      </c>
      <c r="D16" s="83" t="s">
        <v>174</v>
      </c>
      <c r="E16" s="39" t="s">
        <v>94</v>
      </c>
      <c r="F16" s="45">
        <v>6</v>
      </c>
      <c r="G16" s="45">
        <v>336.34</v>
      </c>
      <c r="H16" s="41">
        <f t="shared" si="0"/>
        <v>424.02383799999996</v>
      </c>
      <c r="I16" s="42">
        <f t="shared" si="1"/>
        <v>2544.1430279999995</v>
      </c>
      <c r="J16" s="35"/>
      <c r="K16" s="46"/>
    </row>
    <row r="17" spans="1:11" ht="12.75">
      <c r="A17" s="145" t="s">
        <v>102</v>
      </c>
      <c r="B17" s="146"/>
      <c r="C17" s="146"/>
      <c r="D17" s="146"/>
      <c r="E17" s="146"/>
      <c r="F17" s="146"/>
      <c r="G17" s="146"/>
      <c r="H17" s="147"/>
      <c r="I17" s="58">
        <f>SUM(I11:I16)</f>
        <v>171101.10162669996</v>
      </c>
      <c r="J17" s="35"/>
      <c r="K17" s="46"/>
    </row>
    <row r="18" spans="1:10" ht="12.75">
      <c r="A18" s="145" t="s">
        <v>167</v>
      </c>
      <c r="B18" s="146"/>
      <c r="C18" s="146"/>
      <c r="D18" s="146"/>
      <c r="E18" s="146"/>
      <c r="F18" s="146"/>
      <c r="G18" s="146"/>
      <c r="H18" s="147"/>
      <c r="I18" s="58">
        <f>I9+I17</f>
        <v>172493.21699469996</v>
      </c>
      <c r="J18" s="35"/>
    </row>
    <row r="19" spans="1:10" ht="12.75">
      <c r="A19" s="47"/>
      <c r="B19" s="47"/>
      <c r="C19" s="47"/>
      <c r="D19" s="48"/>
      <c r="E19" s="49"/>
      <c r="F19" s="49"/>
      <c r="G19" s="49"/>
      <c r="H19" s="50"/>
      <c r="I19" s="50"/>
      <c r="J19" s="35"/>
    </row>
    <row r="20" spans="5:8" ht="12.75">
      <c r="E20" s="52"/>
      <c r="F20" s="52"/>
      <c r="G20" s="52"/>
      <c r="H20" s="52"/>
    </row>
    <row r="21" spans="5:8" ht="12.75">
      <c r="E21" s="52"/>
      <c r="F21" s="52"/>
      <c r="G21" s="52"/>
      <c r="H21" s="52"/>
    </row>
    <row r="22" spans="5:8" ht="12.75">
      <c r="E22" s="52"/>
      <c r="F22" s="52"/>
      <c r="G22" s="52"/>
      <c r="H22" s="52"/>
    </row>
  </sheetData>
  <sheetProtection/>
  <mergeCells count="6">
    <mergeCell ref="A5:I5"/>
    <mergeCell ref="B7:I7"/>
    <mergeCell ref="A9:H9"/>
    <mergeCell ref="B10:I10"/>
    <mergeCell ref="A17:H17"/>
    <mergeCell ref="A18:H18"/>
  </mergeCells>
  <conditionalFormatting sqref="E11:E13">
    <cfRule type="expression" priority="3" dxfId="0" stopIfTrue="1">
      <formula>$D11=$BC11</formula>
    </cfRule>
  </conditionalFormatting>
  <conditionalFormatting sqref="B11 D11 D13 B13">
    <cfRule type="expression" priority="4" dxfId="0" stopIfTrue="1">
      <formula>$D11=$BB11</formula>
    </cfRule>
  </conditionalFormatting>
  <conditionalFormatting sqref="D12">
    <cfRule type="expression" priority="2" dxfId="0" stopIfTrue="1">
      <formula>$D12=$BB12</formula>
    </cfRule>
  </conditionalFormatting>
  <conditionalFormatting sqref="B12">
    <cfRule type="expression" priority="1" dxfId="0" stopIfTrue="1">
      <formula>$D12=$BB12</formula>
    </cfRule>
  </conditionalFormatting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0" customWidth="1"/>
    <col min="2" max="2" width="49.7109375" style="0" bestFit="1" customWidth="1"/>
    <col min="3" max="3" width="13.7109375" style="0" bestFit="1" customWidth="1"/>
    <col min="4" max="4" width="11.28125" style="0" bestFit="1" customWidth="1"/>
    <col min="5" max="5" width="12.7109375" style="0" bestFit="1" customWidth="1"/>
    <col min="6" max="6" width="12.140625" style="0" bestFit="1" customWidth="1"/>
    <col min="7" max="7" width="12.7109375" style="0" bestFit="1" customWidth="1"/>
    <col min="8" max="8" width="11.28125" style="0" bestFit="1" customWidth="1"/>
    <col min="9" max="9" width="12.7109375" style="0" bestFit="1" customWidth="1"/>
    <col min="10" max="10" width="11.28125" style="0" bestFit="1" customWidth="1"/>
    <col min="11" max="11" width="12.7109375" style="0" bestFit="1" customWidth="1"/>
  </cols>
  <sheetData>
    <row r="1" spans="1:11" ht="15.75">
      <c r="A1" s="76" t="s">
        <v>89</v>
      </c>
      <c r="B1" s="59"/>
      <c r="C1" s="59"/>
      <c r="D1" s="59"/>
      <c r="E1" s="59"/>
      <c r="F1" s="59"/>
      <c r="G1" s="59"/>
      <c r="H1" s="59"/>
      <c r="I1" s="59"/>
      <c r="J1" s="59"/>
      <c r="K1" s="51"/>
    </row>
    <row r="2" spans="1:11" ht="15.75">
      <c r="A2" s="76" t="s">
        <v>112</v>
      </c>
      <c r="B2" s="59"/>
      <c r="C2" s="59"/>
      <c r="D2" s="135"/>
      <c r="E2" s="135"/>
      <c r="F2" s="135"/>
      <c r="G2" s="135"/>
      <c r="H2" s="59"/>
      <c r="I2" s="59"/>
      <c r="J2" s="59"/>
      <c r="K2" s="51"/>
    </row>
    <row r="3" spans="1:11" ht="15.75">
      <c r="A3" s="76"/>
      <c r="B3" s="59"/>
      <c r="C3" s="59"/>
      <c r="D3" s="60"/>
      <c r="E3" s="60"/>
      <c r="F3" s="60"/>
      <c r="G3" s="60"/>
      <c r="H3" s="59"/>
      <c r="I3" s="59"/>
      <c r="J3" s="59"/>
      <c r="K3" s="51"/>
    </row>
    <row r="4" spans="1:11" ht="12.75">
      <c r="A4" s="141" t="s">
        <v>149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1" ht="12.75">
      <c r="A5" s="134" t="s">
        <v>142</v>
      </c>
      <c r="B5" s="134" t="s">
        <v>123</v>
      </c>
      <c r="C5" s="134" t="s">
        <v>130</v>
      </c>
      <c r="D5" s="134" t="s">
        <v>147</v>
      </c>
      <c r="E5" s="134"/>
      <c r="F5" s="134"/>
      <c r="G5" s="134"/>
      <c r="H5" s="134" t="s">
        <v>148</v>
      </c>
      <c r="I5" s="134"/>
      <c r="J5" s="134"/>
      <c r="K5" s="134"/>
    </row>
    <row r="6" spans="1:11" ht="12.75">
      <c r="A6" s="134"/>
      <c r="B6" s="134"/>
      <c r="C6" s="134"/>
      <c r="D6" s="134" t="s">
        <v>143</v>
      </c>
      <c r="E6" s="134"/>
      <c r="F6" s="134" t="s">
        <v>144</v>
      </c>
      <c r="G6" s="134"/>
      <c r="H6" s="134" t="s">
        <v>143</v>
      </c>
      <c r="I6" s="134"/>
      <c r="J6" s="134" t="s">
        <v>144</v>
      </c>
      <c r="K6" s="134"/>
    </row>
    <row r="7" spans="1:11" ht="12.75">
      <c r="A7" s="134"/>
      <c r="B7" s="134"/>
      <c r="C7" s="134"/>
      <c r="D7" s="79" t="s">
        <v>145</v>
      </c>
      <c r="E7" s="79" t="s">
        <v>146</v>
      </c>
      <c r="F7" s="79" t="s">
        <v>145</v>
      </c>
      <c r="G7" s="79" t="s">
        <v>146</v>
      </c>
      <c r="H7" s="79" t="s">
        <v>145</v>
      </c>
      <c r="I7" s="79" t="s">
        <v>146</v>
      </c>
      <c r="J7" s="79" t="s">
        <v>145</v>
      </c>
      <c r="K7" s="79" t="s">
        <v>146</v>
      </c>
    </row>
    <row r="8" spans="1:11" ht="12.75">
      <c r="A8" s="63">
        <v>1</v>
      </c>
      <c r="B8" s="54" t="s">
        <v>98</v>
      </c>
      <c r="C8" s="40">
        <f>'Orçamento II'!I9</f>
        <v>1392.115368</v>
      </c>
      <c r="D8" s="70">
        <f>1392.12/C8</f>
        <v>1.0000033273104416</v>
      </c>
      <c r="E8" s="70">
        <v>1</v>
      </c>
      <c r="F8" s="40">
        <f>D8*C8</f>
        <v>1392.12</v>
      </c>
      <c r="G8" s="40">
        <f>E8*C8</f>
        <v>1392.115368</v>
      </c>
      <c r="H8" s="70">
        <v>0</v>
      </c>
      <c r="I8" s="70">
        <v>1</v>
      </c>
      <c r="J8" s="40">
        <f>H8*C8</f>
        <v>0</v>
      </c>
      <c r="K8" s="40">
        <f>I8*C8</f>
        <v>1392.115368</v>
      </c>
    </row>
    <row r="9" spans="1:11" ht="12.75">
      <c r="A9" s="63">
        <v>2</v>
      </c>
      <c r="B9" s="54" t="s">
        <v>168</v>
      </c>
      <c r="C9" s="40">
        <f>'Orçamento II'!I17</f>
        <v>171101.10162669996</v>
      </c>
      <c r="D9" s="70">
        <f>165162.18/C9</f>
        <v>0.9652899860361085</v>
      </c>
      <c r="E9" s="70">
        <f>D9</f>
        <v>0.9652899860361085</v>
      </c>
      <c r="F9" s="40">
        <f>D9*C9</f>
        <v>165162.18</v>
      </c>
      <c r="G9" s="40">
        <f>E9*C9</f>
        <v>165162.18</v>
      </c>
      <c r="H9" s="70">
        <f>(C9-G9)/C9</f>
        <v>0.034710013963891485</v>
      </c>
      <c r="I9" s="70">
        <f>E9+H9</f>
        <v>1</v>
      </c>
      <c r="J9" s="40">
        <f>C9*H9</f>
        <v>5938.921626699972</v>
      </c>
      <c r="K9" s="40">
        <f>G9+J9</f>
        <v>171101.10162669996</v>
      </c>
    </row>
    <row r="10" spans="1:11" ht="12.75">
      <c r="A10" s="141" t="s">
        <v>157</v>
      </c>
      <c r="B10" s="141"/>
      <c r="C10" s="85">
        <f>SUM(C8:C9)</f>
        <v>172493.21699469996</v>
      </c>
      <c r="D10" s="72">
        <f>F10/C10</f>
        <v>0.9655701418399399</v>
      </c>
      <c r="E10" s="72">
        <f>G10/C10</f>
        <v>0.9655701149867102</v>
      </c>
      <c r="F10" s="71">
        <f>SUM(F8:F9)</f>
        <v>166554.3</v>
      </c>
      <c r="G10" s="71">
        <f>SUM(G8:G9)</f>
        <v>166554.295368</v>
      </c>
      <c r="H10" s="72">
        <f>J10/C10</f>
        <v>0.034429885013289835</v>
      </c>
      <c r="I10" s="72">
        <f>K10/C10</f>
        <v>1</v>
      </c>
      <c r="J10" s="71">
        <f>SUM(J8:J9)</f>
        <v>5938.921626699972</v>
      </c>
      <c r="K10" s="73">
        <f>SUM(K8:K9)</f>
        <v>172493.21699469996</v>
      </c>
    </row>
    <row r="11" spans="1:10" ht="12.75">
      <c r="A11" s="59"/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12.75">
      <c r="A12" s="59"/>
      <c r="B12" s="59"/>
      <c r="C12" s="59"/>
      <c r="D12" s="59"/>
      <c r="E12" s="59"/>
      <c r="F12" s="59"/>
      <c r="G12" s="81"/>
      <c r="H12" s="59"/>
      <c r="I12" s="59"/>
      <c r="J12" s="59"/>
    </row>
    <row r="13" spans="1:10" ht="12.75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12.75">
      <c r="A14" s="59"/>
      <c r="B14" s="59"/>
      <c r="C14" s="59"/>
      <c r="D14" s="59"/>
      <c r="E14" s="59"/>
      <c r="F14" s="59"/>
      <c r="G14" s="80"/>
      <c r="H14" s="59"/>
      <c r="I14" s="59"/>
      <c r="J14" s="59"/>
    </row>
    <row r="15" spans="1:10" ht="12.75">
      <c r="A15" s="59"/>
      <c r="B15" s="59"/>
      <c r="C15" s="59"/>
      <c r="D15" s="59"/>
      <c r="E15" s="59"/>
      <c r="F15" s="59"/>
      <c r="G15" s="80"/>
      <c r="H15" s="59"/>
      <c r="I15" s="59"/>
      <c r="J15" s="59"/>
    </row>
    <row r="16" spans="1:10" ht="12.75">
      <c r="A16" s="59"/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15.75">
      <c r="A17" s="59"/>
      <c r="B17" s="59"/>
      <c r="C17" s="59"/>
      <c r="D17" s="74"/>
      <c r="E17" s="59"/>
      <c r="F17" s="59"/>
      <c r="G17" s="59"/>
      <c r="H17" s="59"/>
      <c r="I17" s="59"/>
      <c r="J17" s="59"/>
    </row>
    <row r="18" spans="1:10" ht="15.75">
      <c r="A18" s="59"/>
      <c r="B18" s="59"/>
      <c r="C18" s="59"/>
      <c r="D18" s="74"/>
      <c r="E18" s="59"/>
      <c r="F18" s="59"/>
      <c r="G18" s="59"/>
      <c r="H18" s="59"/>
      <c r="I18" s="59"/>
      <c r="J18" s="59"/>
    </row>
    <row r="19" spans="1:10" ht="15">
      <c r="A19" s="59"/>
      <c r="B19" s="59"/>
      <c r="C19" s="59"/>
      <c r="D19" s="75"/>
      <c r="E19" s="59"/>
      <c r="F19" s="59"/>
      <c r="G19" s="59"/>
      <c r="H19" s="59"/>
      <c r="I19" s="59"/>
      <c r="J19" s="59"/>
    </row>
    <row r="20" spans="1:10" ht="12.75">
      <c r="A20" s="59"/>
      <c r="B20" s="59"/>
      <c r="C20" s="59"/>
      <c r="D20" s="59"/>
      <c r="E20" s="59"/>
      <c r="F20" s="59"/>
      <c r="G20" s="59"/>
      <c r="H20" s="59"/>
      <c r="I20" s="59"/>
      <c r="J20" s="59"/>
    </row>
  </sheetData>
  <sheetProtection/>
  <mergeCells count="12">
    <mergeCell ref="J6:K6"/>
    <mergeCell ref="A10:B10"/>
    <mergeCell ref="D2:G2"/>
    <mergeCell ref="A4:K4"/>
    <mergeCell ref="A5:A7"/>
    <mergeCell ref="B5:B7"/>
    <mergeCell ref="C5:C7"/>
    <mergeCell ref="D5:G5"/>
    <mergeCell ref="H5:K5"/>
    <mergeCell ref="D6:E6"/>
    <mergeCell ref="F6:G6"/>
    <mergeCell ref="H6:I6"/>
  </mergeCells>
  <printOptions/>
  <pageMargins left="0.511811024" right="0.511811024" top="0.787401575" bottom="0.787401575" header="0.31496062" footer="0.31496062"/>
  <pageSetup fitToHeight="0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win]</dc:creator>
  <cp:keywords/>
  <dc:description/>
  <cp:lastModifiedBy>Usuario</cp:lastModifiedBy>
  <cp:lastPrinted>2017-07-04T13:20:47Z</cp:lastPrinted>
  <dcterms:created xsi:type="dcterms:W3CDTF">2009-11-11T18:29:23Z</dcterms:created>
  <dcterms:modified xsi:type="dcterms:W3CDTF">2017-07-04T13:35:49Z</dcterms:modified>
  <cp:category/>
  <cp:version/>
  <cp:contentType/>
  <cp:contentStatus/>
</cp:coreProperties>
</file>